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合计" sheetId="4" r:id="rId1"/>
    <sheet name="贴息" sheetId="1" r:id="rId2"/>
    <sheet name="担保" sheetId="2" r:id="rId3"/>
    <sheet name="保费" sheetId="3" r:id="rId4"/>
  </sheets>
  <definedNames>
    <definedName name="_xlnm._FilterDatabase" localSheetId="1" hidden="1">贴息!$A$4:$Q$78</definedName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<sst xmlns="http://schemas.openxmlformats.org/spreadsheetml/2006/main" count="392" uniqueCount="142">
  <si>
    <t>2024年1月1日至2024年3月31日新型农业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</si>
  <si>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</si>
  <si>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</si>
  <si>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</si>
  <si>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</si>
  <si>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</si>
  <si>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</si>
  <si>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</si>
  <si>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</si>
  <si>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</si>
  <si>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</si>
  <si>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</si>
  <si>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2024年1月1日至2024年3月31日金融支持新型农业经营主体的经营性贷款贴息申请台账</t>
  </si>
  <si>
    <t>填报日期：2024年4月1日</t>
  </si>
  <si>
    <t>单位：元（保留两位小数点）</t>
  </si>
  <si>
    <t>序号</t>
  </si>
  <si>
    <t>金融机构名称</t>
  </si>
  <si>
    <t>借款新型农业经营主体</t>
  </si>
  <si>
    <t>认定等级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</si>
  <si>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</si>
  <si>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</si>
  <si>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</si>
  <si>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</si>
  <si>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</si>
  <si>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</si>
  <si>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</si>
  <si>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计息截止日（第四季度）</t>
  </si>
  <si>
    <t>总贴息天数</t>
  </si>
  <si>
    <t>已贴贴息天数</t>
  </si>
  <si>
    <t>本次贴息后剩余可计息天数</t>
  </si>
  <si>
    <t>本次实际可贴息天数</t>
  </si>
  <si>
    <t>备注</t>
  </si>
  <si>
    <t>永泰县农村信用合作联社</t>
  </si>
  <si>
    <t>永泰县天盛农机专业合作社</t>
  </si>
  <si>
    <t>C</t>
  </si>
  <si>
    <t>银行已先贴息</t>
  </si>
  <si>
    <t>福建省卢峰茶业有限公司</t>
  </si>
  <si>
    <t>A</t>
  </si>
  <si>
    <t>福建小杨家生态农业发展有限公司</t>
  </si>
  <si>
    <t>B</t>
  </si>
  <si>
    <t>永泰晨新家庭农场</t>
  </si>
  <si>
    <t>永泰县鲍仕钗农场</t>
  </si>
  <si>
    <t>永泰县包家农场</t>
  </si>
  <si>
    <t>永泰县城峰镇爱心家庭农场</t>
  </si>
  <si>
    <t>福建省永泰县紫山天茗茶叶专业合作社</t>
  </si>
  <si>
    <t>永泰县礼明家庭农场</t>
  </si>
  <si>
    <t>福州叹香食品有限公司</t>
  </si>
  <si>
    <t>永泰县宁山生态农产品有限公司</t>
  </si>
  <si>
    <t>永泰县雪岚家庭农场</t>
  </si>
  <si>
    <t>永泰县辉泰养殖场</t>
  </si>
  <si>
    <t>永泰县锦阳家庭农场</t>
  </si>
  <si>
    <t>福州永福畜牧有限公司</t>
  </si>
  <si>
    <t>永泰县阿成家庭农场</t>
  </si>
  <si>
    <t>永泰县葛岭耀峰农场</t>
  </si>
  <si>
    <t>福建省奇珍异寿渔业有限公司</t>
  </si>
  <si>
    <t>福建省云芳茶业有限公司</t>
  </si>
  <si>
    <t>永泰县洑口理宜家庭农场</t>
  </si>
  <si>
    <t>永泰嵩夏家庭农场</t>
  </si>
  <si>
    <t>福建天叶中草药开发有限公司</t>
  </si>
  <si>
    <t>永泰县财富生态农场</t>
  </si>
  <si>
    <t>永泰县白云乡一品供粉干加工场</t>
  </si>
  <si>
    <t>永泰县百盛土鸡鸭养殖农民专业合作社</t>
  </si>
  <si>
    <t>永泰县樟城镇邑秀茶庄</t>
  </si>
  <si>
    <t>永泰县建彬家庭农场</t>
  </si>
  <si>
    <t>永泰泰古山庄田园综合体开发有限公司</t>
  </si>
  <si>
    <t>福建省长福休闲农业有限公司</t>
  </si>
  <si>
    <t>永泰县龙创新农业专业合作社</t>
  </si>
  <si>
    <t>永泰县樟城添添旺土特产店</t>
  </si>
  <si>
    <t>永泰县顺青园林发展有限公司</t>
  </si>
  <si>
    <t>福州市草木谷文旅发展有限公司</t>
  </si>
  <si>
    <t>永泰县金蛋发展有限公司</t>
  </si>
  <si>
    <t>永泰县白云乡乾福养猪场</t>
  </si>
  <si>
    <t>福建新农泰实业有限公司</t>
  </si>
  <si>
    <t>永泰县钰翔家庭农场</t>
  </si>
  <si>
    <t>永泰县雁门畜牧养殖场</t>
  </si>
  <si>
    <t>永泰县览众生态农业有限公司</t>
  </si>
  <si>
    <t>永泰县阿车幸福家庭农场</t>
  </si>
  <si>
    <t>永泰县新罗洋农场</t>
  </si>
  <si>
    <t>永泰县汤溪生态农业发展有限公司</t>
  </si>
  <si>
    <t>福建省永泰县昊海李梅专业合作社</t>
  </si>
  <si>
    <t>永泰县君兴种养专业合作社</t>
  </si>
  <si>
    <t>永泰县盘谷山元农场</t>
  </si>
  <si>
    <t>永泰县青峰蜜蜂养殖有限公司</t>
  </si>
  <si>
    <t>福建之光生态旅游产业开发有限公司</t>
  </si>
  <si>
    <t>永泰县兴榕养鳗场</t>
  </si>
  <si>
    <t>永泰县信德养鳗场</t>
  </si>
  <si>
    <t>福州金秋生态农业综合开发有限公司</t>
  </si>
  <si>
    <t>永泰县富民家庭农场</t>
  </si>
  <si>
    <t>永泰县鸿年生态农业有限公司</t>
  </si>
  <si>
    <t>永泰县绿之洲家庭农场</t>
  </si>
  <si>
    <t>永泰县立群家庭农场</t>
  </si>
  <si>
    <t>永泰县忘忧农场</t>
  </si>
  <si>
    <t>永泰县老农生态农业发展有限公司</t>
  </si>
  <si>
    <t>永泰县渔人生态休闲农场</t>
  </si>
  <si>
    <t>永泰县金利森水产养殖场</t>
  </si>
  <si>
    <t>福州市果娃娃农业发展有限公司</t>
  </si>
  <si>
    <t>永泰县丰园蔬菜育苗有限公司</t>
  </si>
  <si>
    <t>福州晟丰生态农业发展有限公司</t>
  </si>
  <si>
    <t>永泰县嵩口顺泽养殖农民合作社</t>
  </si>
  <si>
    <t>福建省永泰县顺达食品有限公司</t>
  </si>
  <si>
    <t>福建永泰百鲜源生态农业发展有限公司</t>
  </si>
  <si>
    <t>永泰县葛岭镇黄依忠养蜂场</t>
  </si>
  <si>
    <t>福州市石竹草餐饮管理有限公司</t>
  </si>
  <si>
    <t>永泰县同安辅东农场</t>
  </si>
  <si>
    <t>永泰县辅弼家庭农场</t>
  </si>
  <si>
    <t>永泰县塘前乡杨光家庭农场</t>
  </si>
  <si>
    <t>中国工商银行股份有限公司永泰支行</t>
  </si>
  <si>
    <t>福建省金弘顺农业开发有限责任公司</t>
  </si>
  <si>
    <r>
      <rPr>
        <sz val="11"/>
        <color rgb="FF000000"/>
        <rFont val="宋体"/>
        <charset val="134"/>
      </rPr>
      <t>2023/6/29</t>
    </r>
    <r>
      <rPr>
        <sz val="11"/>
        <color rgb="FF000000"/>
        <rFont val="Arial"/>
        <charset val="134"/>
      </rPr>
      <t xml:space="preserve">	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</si>
  <si>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2024/6/28</t>
    </r>
  </si>
  <si>
    <t>制表：</t>
  </si>
  <si>
    <t>单位负责人(签字或盖章）：</t>
  </si>
  <si>
    <t>（公章）</t>
  </si>
  <si>
    <t>附件2：</t>
  </si>
  <si>
    <t>2024年1月1日至2024年3月31日金融支持新型农业经营主体的担保费补贴申请台账</t>
  </si>
  <si>
    <t>担保费补贴(%)</t>
  </si>
  <si>
    <t>贷款
发放日</t>
  </si>
  <si>
    <t>贷款
到期日</t>
  </si>
  <si>
    <t>担保年限（年）</t>
  </si>
  <si>
    <t>担保费率(%)</t>
  </si>
  <si>
    <t>实际保费补贴金额</t>
  </si>
  <si>
    <t>永泰县同安官路景行家庭农场</t>
  </si>
  <si>
    <t>永泰县狮子山下家庭农场（个人独资）</t>
  </si>
  <si>
    <t xml:space="preserve"> </t>
  </si>
  <si>
    <t>附件3：</t>
  </si>
  <si>
    <t>2024年1月1日至2024年3月31日新型农业经营主体政策性保险补贴申请台账</t>
  </si>
  <si>
    <t>单位： 只、元（保留两位小数点）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</si>
  <si>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</si>
  <si>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</si>
  <si>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</si>
  <si>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</si>
  <si>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</si>
  <si>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</si>
  <si>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</si>
  <si>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</si>
  <si>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</si>
  <si>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</si>
  <si>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</si>
  <si>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</si>
  <si>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</si>
  <si>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</si>
  <si>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单位负责人（签字或盖章）：               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</si>
</sst>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yyyy/m/d;@"/>
    <numFmt numFmtId="179" formatCode="yyyy&quot;年&quot;m&quot;月&quot;d&quot;日&quot;;@"/>
  </numFmts>
  <fonts count="4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Microsoft YaHei"/>
      <charset val="134"/>
    </font>
    <font>
      <sz val="11"/>
      <name val="宋体"/>
      <charset val="134"/>
    </font>
    <font>
      <sz val="10.5"/>
      <name val="宋体"/>
      <charset val="134"/>
    </font>
    <font>
      <b/>
      <sz val="18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5"/>
    </xf>
    <xf numFmtId="0" fontId="1" fillId="0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4" fontId="22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31" fontId="19" fillId="0" borderId="0" xfId="0" applyNumberFormat="1" applyFont="1" applyFill="1" applyAlignment="1">
      <alignment vertical="center"/>
    </xf>
    <xf numFmtId="177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9" fontId="0" fillId="0" borderId="0" xfId="0" applyNumberForma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workbookViewId="0">
      <selection activeCell="G21" sqref="G21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8" max="8" width="10.375"/>
  </cols>
  <sheetData>
    <row r="1" s="1" customFormat="1" ht="117" customHeight="1" spans="1:5">
      <c r="A1" s="99" t="s">
        <v>0</v>
      </c>
      <c r="B1" s="99"/>
      <c r="C1" s="99"/>
      <c r="D1" s="99"/>
      <c r="E1" s="99"/>
    </row>
    <row r="2" s="12" customFormat="1" ht="28" customHeight="1" spans="1:5">
      <c r="A2" s="100"/>
      <c r="B2" s="100"/>
      <c r="C2" s="100"/>
      <c r="D2" s="100"/>
      <c r="E2" s="101" t="s">
        <v>1</v>
      </c>
    </row>
    <row r="3" s="98" customFormat="1" ht="59" customHeight="1" spans="1:5">
      <c r="A3" s="102" t="s">
        <v>2</v>
      </c>
      <c r="B3" s="102" t="s">
        <v>3</v>
      </c>
      <c r="C3" s="102" t="s">
        <v>4</v>
      </c>
      <c r="D3" s="102" t="s">
        <v>5</v>
      </c>
      <c r="E3" s="102" t="s">
        <v>6</v>
      </c>
    </row>
    <row r="4" s="9" customFormat="1" ht="54" customHeight="1" spans="1:5">
      <c r="A4" s="70" t="s">
        <v>7</v>
      </c>
      <c r="B4" s="80">
        <f>贴息!Q78</f>
        <v>227719.47</v>
      </c>
      <c r="C4" s="70">
        <f>担保!K15</f>
        <v>14330</v>
      </c>
      <c r="D4" s="70">
        <v>0</v>
      </c>
      <c r="E4" s="70">
        <f>B4+C4+D4</f>
        <v>242049.47</v>
      </c>
    </row>
    <row r="7" customFormat="1" spans="1:5">
      <c r="A7" s="1" t="s">
        <v>8</v>
      </c>
      <c r="C7" s="1" t="s">
        <v>9</v>
      </c>
      <c r="D7" s="51" t="s">
        <v>10</v>
      </c>
      <c r="E7" s="12"/>
    </row>
  </sheetData>
  <mergeCells count="2">
    <mergeCell ref="A1:E1"/>
    <mergeCell ref="D7:E7"/>
  </mergeCells>
  <printOptions horizontalCentered="1"/>
  <pageMargins left="0.751388888888889" right="0.751388888888889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83"/>
  <sheetViews>
    <sheetView tabSelected="1" zoomScale="90" zoomScaleNormal="90" workbookViewId="0">
      <pane xSplit="4" ySplit="5" topLeftCell="E24" activePane="bottomRight" state="frozen"/>
      <selection/>
      <selection pane="topRight"/>
      <selection pane="bottomLeft"/>
      <selection pane="bottomRight" activeCell="K84" sqref="K84"/>
    </sheetView>
  </sheetViews>
  <sheetFormatPr defaultColWidth="9" defaultRowHeight="13.5"/>
  <cols>
    <col min="1" max="1" width="4" style="46" customWidth="1"/>
    <col min="2" max="2" width="24.4416666666667" style="51" customWidth="1"/>
    <col min="3" max="3" width="33.05" style="46" customWidth="1"/>
    <col min="4" max="4" width="4.71666666666667" style="46" customWidth="1"/>
    <col min="5" max="5" width="11.9416666666667" style="46" customWidth="1"/>
    <col min="6" max="6" width="12" style="46" customWidth="1"/>
    <col min="7" max="7" width="13.625" style="46" customWidth="1"/>
    <col min="8" max="8" width="11.95" style="46" customWidth="1"/>
    <col min="9" max="9" width="9.5" style="46" customWidth="1"/>
    <col min="10" max="10" width="13.25" style="46" customWidth="1"/>
    <col min="11" max="11" width="12.625" style="46" customWidth="1"/>
    <col min="12" max="12" width="14.25" style="46" hidden="1" customWidth="1"/>
    <col min="13" max="13" width="10.55" style="46" customWidth="1"/>
    <col min="14" max="14" width="13.6083333333333" style="46" customWidth="1"/>
    <col min="15" max="15" width="12.775" style="46" customWidth="1"/>
    <col min="16" max="16" width="9" style="46" customWidth="1"/>
    <col min="17" max="17" width="13.475" style="52" customWidth="1"/>
    <col min="18" max="18" width="13.8916666666667" style="46" customWidth="1"/>
    <col min="19" max="19" width="15.275" style="51" hidden="1" customWidth="1"/>
    <col min="20" max="20" width="14" style="46" customWidth="1"/>
    <col min="21" max="21" width="9" style="46" customWidth="1"/>
    <col min="22" max="16384" width="9" style="46"/>
  </cols>
  <sheetData>
    <row r="1" s="46" customFormat="1" ht="31" customHeight="1" spans="1:19">
      <c r="A1" s="53" t="s">
        <v>11</v>
      </c>
      <c r="B1" s="53"/>
      <c r="K1" s="52"/>
      <c r="L1" s="52"/>
      <c r="M1" s="52"/>
      <c r="N1" s="52"/>
      <c r="O1" s="52"/>
      <c r="Q1" s="52"/>
      <c r="S1" s="51"/>
    </row>
    <row r="2" s="46" customFormat="1" ht="26" customHeight="1" spans="1:19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76"/>
      <c r="R2" s="54"/>
      <c r="S2" s="51"/>
    </row>
    <row r="3" s="46" customFormat="1" ht="15" customHeight="1" spans="1:19">
      <c r="A3" s="55" t="s">
        <v>13</v>
      </c>
      <c r="B3" s="56"/>
      <c r="C3" s="55"/>
      <c r="D3" s="55"/>
      <c r="E3" s="55"/>
      <c r="F3" s="55"/>
      <c r="G3" s="55"/>
      <c r="H3" s="55"/>
      <c r="I3" s="55"/>
      <c r="J3" s="71" t="s">
        <v>14</v>
      </c>
      <c r="K3" s="71"/>
      <c r="L3" s="71"/>
      <c r="M3" s="71"/>
      <c r="N3" s="71"/>
      <c r="O3" s="71"/>
      <c r="P3" s="71"/>
      <c r="Q3" s="77"/>
      <c r="R3" s="37"/>
      <c r="S3" s="51"/>
    </row>
    <row r="4" s="46" customFormat="1" ht="37" customHeight="1" spans="1:19">
      <c r="A4" s="17" t="s">
        <v>15</v>
      </c>
      <c r="B4" s="17" t="s">
        <v>16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7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 t="s">
        <v>27</v>
      </c>
      <c r="N4" s="17" t="s">
        <v>28</v>
      </c>
      <c r="O4" s="17" t="s">
        <v>29</v>
      </c>
      <c r="P4" s="72" t="s">
        <v>30</v>
      </c>
      <c r="Q4" s="78" t="s">
        <v>3</v>
      </c>
      <c r="R4" s="79" t="s">
        <v>31</v>
      </c>
      <c r="S4" s="51"/>
    </row>
    <row r="5" s="46" customFormat="1" ht="33" customHeight="1" spans="1:19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2"/>
      <c r="Q5" s="78"/>
      <c r="R5" s="79"/>
      <c r="S5" s="51"/>
    </row>
    <row r="6" s="47" customFormat="1" ht="25" customHeight="1" spans="1:19">
      <c r="A6" s="7">
        <v>1</v>
      </c>
      <c r="B6" s="7" t="s">
        <v>32</v>
      </c>
      <c r="C6" s="57" t="s">
        <v>33</v>
      </c>
      <c r="D6" s="7" t="s">
        <v>34</v>
      </c>
      <c r="E6" s="58">
        <v>45072</v>
      </c>
      <c r="F6" s="58">
        <v>45437</v>
      </c>
      <c r="G6" s="58">
        <v>45437</v>
      </c>
      <c r="H6" s="59">
        <v>2.65</v>
      </c>
      <c r="I6" s="70">
        <v>300000</v>
      </c>
      <c r="J6" s="73">
        <f t="shared" ref="J6:J69" si="0">IF(45292&lt;E6*1,E6,45292)</f>
        <v>45292</v>
      </c>
      <c r="K6" s="67">
        <f t="shared" ref="K6:K69" si="1">IF(G6*1&lt;45382,G6,45382)</f>
        <v>45382</v>
      </c>
      <c r="L6" s="67">
        <v>45291</v>
      </c>
      <c r="M6" s="74">
        <f t="shared" ref="M6:M69" si="2">G6-E6</f>
        <v>365</v>
      </c>
      <c r="N6" s="74">
        <f t="shared" ref="N6:N69" si="3">IF(E6*1&lt;45291,L6-E6,0)</f>
        <v>219</v>
      </c>
      <c r="O6" s="74">
        <f t="shared" ref="O6:O69" si="4">IF(G6*1&lt;45382,0,M6-N6-P6)</f>
        <v>56</v>
      </c>
      <c r="P6" s="74">
        <f t="shared" ref="P6:P69" si="5">K6-J6</f>
        <v>90</v>
      </c>
      <c r="Q6" s="80">
        <v>1500</v>
      </c>
      <c r="R6" s="60" t="s">
        <v>35</v>
      </c>
      <c r="S6" s="81">
        <f t="shared" ref="S6:S69" si="6">ROUND(IF(E6*1&lt;45072,I6*0.01*P6/360,I6*0.02*P6/360),2)</f>
        <v>1500</v>
      </c>
    </row>
    <row r="7" s="47" customFormat="1" ht="25" customHeight="1" spans="1:19">
      <c r="A7" s="7">
        <v>2</v>
      </c>
      <c r="B7" s="7" t="s">
        <v>32</v>
      </c>
      <c r="C7" s="60" t="s">
        <v>36</v>
      </c>
      <c r="D7" s="7" t="s">
        <v>37</v>
      </c>
      <c r="E7" s="61">
        <v>45072</v>
      </c>
      <c r="F7" s="61">
        <v>45436</v>
      </c>
      <c r="G7" s="61">
        <v>45436</v>
      </c>
      <c r="H7" s="59">
        <v>2.65</v>
      </c>
      <c r="I7" s="70">
        <v>1500000</v>
      </c>
      <c r="J7" s="73">
        <f t="shared" si="0"/>
        <v>45292</v>
      </c>
      <c r="K7" s="67">
        <f t="shared" si="1"/>
        <v>45382</v>
      </c>
      <c r="L7" s="67">
        <v>45291</v>
      </c>
      <c r="M7" s="74">
        <f t="shared" si="2"/>
        <v>364</v>
      </c>
      <c r="N7" s="74">
        <f t="shared" si="3"/>
        <v>219</v>
      </c>
      <c r="O7" s="74">
        <f t="shared" si="4"/>
        <v>55</v>
      </c>
      <c r="P7" s="74">
        <f t="shared" si="5"/>
        <v>90</v>
      </c>
      <c r="Q7" s="80">
        <v>7500</v>
      </c>
      <c r="R7" s="60" t="s">
        <v>35</v>
      </c>
      <c r="S7" s="81">
        <f t="shared" si="6"/>
        <v>7500</v>
      </c>
    </row>
    <row r="8" s="47" customFormat="1" ht="25" customHeight="1" spans="1:19">
      <c r="A8" s="7">
        <v>3</v>
      </c>
      <c r="B8" s="7" t="s">
        <v>32</v>
      </c>
      <c r="C8" s="7" t="s">
        <v>38</v>
      </c>
      <c r="D8" s="7" t="s">
        <v>39</v>
      </c>
      <c r="E8" s="62">
        <v>45086</v>
      </c>
      <c r="F8" s="62">
        <v>45451</v>
      </c>
      <c r="G8" s="62">
        <v>45451</v>
      </c>
      <c r="H8" s="7">
        <v>2.65</v>
      </c>
      <c r="I8" s="7">
        <v>500000</v>
      </c>
      <c r="J8" s="73">
        <f t="shared" si="0"/>
        <v>45292</v>
      </c>
      <c r="K8" s="67">
        <f t="shared" si="1"/>
        <v>45382</v>
      </c>
      <c r="L8" s="67">
        <v>45291</v>
      </c>
      <c r="M8" s="74">
        <f t="shared" si="2"/>
        <v>365</v>
      </c>
      <c r="N8" s="74">
        <f t="shared" si="3"/>
        <v>205</v>
      </c>
      <c r="O8" s="74">
        <f t="shared" si="4"/>
        <v>70</v>
      </c>
      <c r="P8" s="74">
        <f t="shared" si="5"/>
        <v>90</v>
      </c>
      <c r="Q8" s="80">
        <v>2500</v>
      </c>
      <c r="R8" s="60" t="s">
        <v>35</v>
      </c>
      <c r="S8" s="81">
        <f t="shared" si="6"/>
        <v>2500</v>
      </c>
    </row>
    <row r="9" s="47" customFormat="1" ht="25" customHeight="1" spans="1:19">
      <c r="A9" s="7">
        <v>4</v>
      </c>
      <c r="B9" s="7" t="s">
        <v>32</v>
      </c>
      <c r="C9" s="60" t="s">
        <v>40</v>
      </c>
      <c r="D9" s="7" t="s">
        <v>34</v>
      </c>
      <c r="E9" s="61">
        <v>45103</v>
      </c>
      <c r="F9" s="61">
        <v>45468</v>
      </c>
      <c r="G9" s="61">
        <v>45468</v>
      </c>
      <c r="H9" s="59">
        <v>2.55</v>
      </c>
      <c r="I9" s="70">
        <v>150000</v>
      </c>
      <c r="J9" s="73">
        <f t="shared" si="0"/>
        <v>45292</v>
      </c>
      <c r="K9" s="67">
        <f t="shared" si="1"/>
        <v>45382</v>
      </c>
      <c r="L9" s="67">
        <v>45291</v>
      </c>
      <c r="M9" s="74">
        <f t="shared" si="2"/>
        <v>365</v>
      </c>
      <c r="N9" s="74">
        <f t="shared" si="3"/>
        <v>188</v>
      </c>
      <c r="O9" s="74">
        <f t="shared" si="4"/>
        <v>87</v>
      </c>
      <c r="P9" s="74">
        <f t="shared" si="5"/>
        <v>90</v>
      </c>
      <c r="Q9" s="80">
        <v>750</v>
      </c>
      <c r="R9" s="60" t="s">
        <v>35</v>
      </c>
      <c r="S9" s="81">
        <f t="shared" si="6"/>
        <v>750</v>
      </c>
    </row>
    <row r="10" s="47" customFormat="1" ht="25" customHeight="1" spans="1:19">
      <c r="A10" s="7">
        <v>5</v>
      </c>
      <c r="B10" s="7" t="s">
        <v>32</v>
      </c>
      <c r="C10" s="60" t="s">
        <v>41</v>
      </c>
      <c r="D10" s="7" t="s">
        <v>34</v>
      </c>
      <c r="E10" s="61">
        <v>45103</v>
      </c>
      <c r="F10" s="61">
        <v>45468</v>
      </c>
      <c r="G10" s="61">
        <v>45468</v>
      </c>
      <c r="H10" s="59">
        <v>2.55</v>
      </c>
      <c r="I10" s="70">
        <v>100000</v>
      </c>
      <c r="J10" s="73">
        <f t="shared" si="0"/>
        <v>45292</v>
      </c>
      <c r="K10" s="67">
        <f t="shared" si="1"/>
        <v>45382</v>
      </c>
      <c r="L10" s="67">
        <v>45291</v>
      </c>
      <c r="M10" s="74">
        <f t="shared" si="2"/>
        <v>365</v>
      </c>
      <c r="N10" s="74">
        <f t="shared" si="3"/>
        <v>188</v>
      </c>
      <c r="O10" s="74">
        <f t="shared" si="4"/>
        <v>87</v>
      </c>
      <c r="P10" s="74">
        <f t="shared" si="5"/>
        <v>90</v>
      </c>
      <c r="Q10" s="80">
        <v>500</v>
      </c>
      <c r="R10" s="60" t="s">
        <v>35</v>
      </c>
      <c r="S10" s="81">
        <f t="shared" si="6"/>
        <v>500</v>
      </c>
    </row>
    <row r="11" s="47" customFormat="1" ht="25" customHeight="1" spans="1:19">
      <c r="A11" s="7">
        <v>6</v>
      </c>
      <c r="B11" s="63" t="s">
        <v>32</v>
      </c>
      <c r="C11" s="63" t="s">
        <v>42</v>
      </c>
      <c r="D11" s="63" t="s">
        <v>39</v>
      </c>
      <c r="E11" s="62">
        <v>45105</v>
      </c>
      <c r="F11" s="62">
        <v>45470</v>
      </c>
      <c r="G11" s="62">
        <v>45470</v>
      </c>
      <c r="H11" s="63">
        <v>2.55</v>
      </c>
      <c r="I11" s="63">
        <v>200000</v>
      </c>
      <c r="J11" s="73">
        <f t="shared" si="0"/>
        <v>45292</v>
      </c>
      <c r="K11" s="67">
        <f t="shared" si="1"/>
        <v>45382</v>
      </c>
      <c r="L11" s="67">
        <v>45291</v>
      </c>
      <c r="M11" s="74">
        <f t="shared" si="2"/>
        <v>365</v>
      </c>
      <c r="N11" s="74">
        <f t="shared" si="3"/>
        <v>186</v>
      </c>
      <c r="O11" s="74">
        <f t="shared" si="4"/>
        <v>89</v>
      </c>
      <c r="P11" s="74">
        <f t="shared" si="5"/>
        <v>90</v>
      </c>
      <c r="Q11" s="80">
        <v>1000</v>
      </c>
      <c r="R11" s="60" t="s">
        <v>35</v>
      </c>
      <c r="S11" s="81">
        <f t="shared" si="6"/>
        <v>1000</v>
      </c>
    </row>
    <row r="12" s="47" customFormat="1" ht="25" customHeight="1" spans="1:19">
      <c r="A12" s="7">
        <v>7</v>
      </c>
      <c r="B12" s="63" t="s">
        <v>32</v>
      </c>
      <c r="C12" s="63" t="s">
        <v>43</v>
      </c>
      <c r="D12" s="63" t="s">
        <v>34</v>
      </c>
      <c r="E12" s="62">
        <v>45106</v>
      </c>
      <c r="F12" s="62">
        <v>45471</v>
      </c>
      <c r="G12" s="62">
        <v>45471</v>
      </c>
      <c r="H12" s="63">
        <v>2.55</v>
      </c>
      <c r="I12" s="63">
        <v>500000</v>
      </c>
      <c r="J12" s="73">
        <f t="shared" si="0"/>
        <v>45292</v>
      </c>
      <c r="K12" s="67">
        <f t="shared" si="1"/>
        <v>45382</v>
      </c>
      <c r="L12" s="67">
        <v>45291</v>
      </c>
      <c r="M12" s="74">
        <f t="shared" si="2"/>
        <v>365</v>
      </c>
      <c r="N12" s="74">
        <f t="shared" si="3"/>
        <v>185</v>
      </c>
      <c r="O12" s="74">
        <f t="shared" si="4"/>
        <v>90</v>
      </c>
      <c r="P12" s="74">
        <f t="shared" si="5"/>
        <v>90</v>
      </c>
      <c r="Q12" s="80">
        <v>2500</v>
      </c>
      <c r="R12" s="60" t="s">
        <v>35</v>
      </c>
      <c r="S12" s="81">
        <f t="shared" si="6"/>
        <v>2500</v>
      </c>
    </row>
    <row r="13" s="46" customFormat="1" ht="25" customHeight="1" spans="1:21">
      <c r="A13" s="7">
        <v>8</v>
      </c>
      <c r="B13" s="7" t="s">
        <v>32</v>
      </c>
      <c r="C13" s="60" t="s">
        <v>44</v>
      </c>
      <c r="D13" s="7" t="s">
        <v>34</v>
      </c>
      <c r="E13" s="61">
        <v>45117</v>
      </c>
      <c r="F13" s="61">
        <v>45482</v>
      </c>
      <c r="G13" s="61">
        <v>45482</v>
      </c>
      <c r="H13" s="59">
        <v>5.2</v>
      </c>
      <c r="I13" s="70">
        <v>500000</v>
      </c>
      <c r="J13" s="73">
        <f t="shared" si="0"/>
        <v>45292</v>
      </c>
      <c r="K13" s="67">
        <f t="shared" si="1"/>
        <v>45382</v>
      </c>
      <c r="L13" s="67">
        <v>45291</v>
      </c>
      <c r="M13" s="74">
        <f t="shared" si="2"/>
        <v>365</v>
      </c>
      <c r="N13" s="74">
        <f t="shared" si="3"/>
        <v>174</v>
      </c>
      <c r="O13" s="74">
        <f t="shared" si="4"/>
        <v>101</v>
      </c>
      <c r="P13" s="74">
        <f t="shared" si="5"/>
        <v>90</v>
      </c>
      <c r="Q13" s="80">
        <v>2500</v>
      </c>
      <c r="R13" s="60" t="s">
        <v>35</v>
      </c>
      <c r="S13" s="81">
        <f t="shared" si="6"/>
        <v>2500</v>
      </c>
      <c r="T13" s="47"/>
      <c r="U13" s="47"/>
    </row>
    <row r="14" s="46" customFormat="1" ht="25" customHeight="1" spans="1:21">
      <c r="A14" s="7">
        <v>9</v>
      </c>
      <c r="B14" s="63" t="s">
        <v>32</v>
      </c>
      <c r="C14" s="64" t="s">
        <v>45</v>
      </c>
      <c r="D14" s="7" t="s">
        <v>34</v>
      </c>
      <c r="E14" s="65">
        <v>45125</v>
      </c>
      <c r="F14" s="65">
        <v>45490</v>
      </c>
      <c r="G14" s="65">
        <v>45490</v>
      </c>
      <c r="H14" s="64">
        <v>6.1</v>
      </c>
      <c r="I14" s="75">
        <v>150000</v>
      </c>
      <c r="J14" s="73">
        <f t="shared" si="0"/>
        <v>45292</v>
      </c>
      <c r="K14" s="67">
        <f t="shared" si="1"/>
        <v>45382</v>
      </c>
      <c r="L14" s="67">
        <v>45291</v>
      </c>
      <c r="M14" s="74">
        <f t="shared" si="2"/>
        <v>365</v>
      </c>
      <c r="N14" s="74">
        <f t="shared" si="3"/>
        <v>166</v>
      </c>
      <c r="O14" s="74">
        <f t="shared" si="4"/>
        <v>109</v>
      </c>
      <c r="P14" s="74">
        <f t="shared" si="5"/>
        <v>90</v>
      </c>
      <c r="Q14" s="80">
        <v>750</v>
      </c>
      <c r="R14" s="29" t="s">
        <v>35</v>
      </c>
      <c r="S14" s="81">
        <f t="shared" si="6"/>
        <v>750</v>
      </c>
      <c r="T14" s="47"/>
      <c r="U14" s="47"/>
    </row>
    <row r="15" s="46" customFormat="1" ht="25" customHeight="1" spans="1:21">
      <c r="A15" s="7">
        <v>10</v>
      </c>
      <c r="B15" s="63" t="s">
        <v>32</v>
      </c>
      <c r="C15" s="64" t="s">
        <v>46</v>
      </c>
      <c r="D15" s="64" t="s">
        <v>37</v>
      </c>
      <c r="E15" s="65">
        <v>45127</v>
      </c>
      <c r="F15" s="65">
        <v>45491</v>
      </c>
      <c r="G15" s="65">
        <v>45491</v>
      </c>
      <c r="H15" s="66">
        <v>2.55</v>
      </c>
      <c r="I15" s="64">
        <v>500000</v>
      </c>
      <c r="J15" s="73">
        <f t="shared" si="0"/>
        <v>45292</v>
      </c>
      <c r="K15" s="67">
        <f t="shared" si="1"/>
        <v>45382</v>
      </c>
      <c r="L15" s="67">
        <v>45291</v>
      </c>
      <c r="M15" s="74">
        <f t="shared" si="2"/>
        <v>364</v>
      </c>
      <c r="N15" s="74">
        <f t="shared" si="3"/>
        <v>164</v>
      </c>
      <c r="O15" s="74">
        <f t="shared" si="4"/>
        <v>110</v>
      </c>
      <c r="P15" s="74">
        <f t="shared" si="5"/>
        <v>90</v>
      </c>
      <c r="Q15" s="80">
        <v>2500</v>
      </c>
      <c r="R15" s="60" t="s">
        <v>35</v>
      </c>
      <c r="S15" s="81">
        <f t="shared" si="6"/>
        <v>2500</v>
      </c>
      <c r="T15" s="47"/>
      <c r="U15" s="47"/>
    </row>
    <row r="16" s="46" customFormat="1" ht="25" customHeight="1" spans="1:21">
      <c r="A16" s="7">
        <v>11</v>
      </c>
      <c r="B16" s="63" t="s">
        <v>32</v>
      </c>
      <c r="C16" s="64" t="s">
        <v>47</v>
      </c>
      <c r="D16" s="64" t="s">
        <v>34</v>
      </c>
      <c r="E16" s="65">
        <v>45135</v>
      </c>
      <c r="F16" s="65">
        <v>45500</v>
      </c>
      <c r="G16" s="65">
        <v>45500</v>
      </c>
      <c r="H16" s="66">
        <v>2.55</v>
      </c>
      <c r="I16" s="64">
        <v>300000</v>
      </c>
      <c r="J16" s="73">
        <f t="shared" si="0"/>
        <v>45292</v>
      </c>
      <c r="K16" s="67">
        <f t="shared" si="1"/>
        <v>45382</v>
      </c>
      <c r="L16" s="67">
        <v>45291</v>
      </c>
      <c r="M16" s="74">
        <f t="shared" si="2"/>
        <v>365</v>
      </c>
      <c r="N16" s="74">
        <f t="shared" si="3"/>
        <v>156</v>
      </c>
      <c r="O16" s="74">
        <f t="shared" si="4"/>
        <v>119</v>
      </c>
      <c r="P16" s="74">
        <f t="shared" si="5"/>
        <v>90</v>
      </c>
      <c r="Q16" s="80">
        <v>1500</v>
      </c>
      <c r="R16" s="60" t="s">
        <v>35</v>
      </c>
      <c r="S16" s="81">
        <f t="shared" si="6"/>
        <v>1500</v>
      </c>
      <c r="T16" s="47"/>
      <c r="U16" s="47"/>
    </row>
    <row r="17" s="46" customFormat="1" ht="25" customHeight="1" spans="1:21">
      <c r="A17" s="7">
        <v>12</v>
      </c>
      <c r="B17" s="7" t="s">
        <v>32</v>
      </c>
      <c r="C17" s="7" t="s">
        <v>48</v>
      </c>
      <c r="D17" s="63" t="s">
        <v>39</v>
      </c>
      <c r="E17" s="62">
        <v>45137</v>
      </c>
      <c r="F17" s="67">
        <v>45502</v>
      </c>
      <c r="G17" s="67">
        <v>45502</v>
      </c>
      <c r="H17" s="63">
        <v>2.55</v>
      </c>
      <c r="I17" s="63">
        <v>1000000</v>
      </c>
      <c r="J17" s="73">
        <f t="shared" si="0"/>
        <v>45292</v>
      </c>
      <c r="K17" s="67">
        <f t="shared" si="1"/>
        <v>45382</v>
      </c>
      <c r="L17" s="67">
        <v>45291</v>
      </c>
      <c r="M17" s="74">
        <f t="shared" si="2"/>
        <v>365</v>
      </c>
      <c r="N17" s="74">
        <f t="shared" si="3"/>
        <v>154</v>
      </c>
      <c r="O17" s="74">
        <f t="shared" si="4"/>
        <v>121</v>
      </c>
      <c r="P17" s="74">
        <f t="shared" si="5"/>
        <v>90</v>
      </c>
      <c r="Q17" s="80">
        <v>5000</v>
      </c>
      <c r="R17" s="60" t="s">
        <v>35</v>
      </c>
      <c r="S17" s="81">
        <f t="shared" si="6"/>
        <v>5000</v>
      </c>
      <c r="T17" s="47"/>
      <c r="U17" s="47"/>
    </row>
    <row r="18" s="46" customFormat="1" ht="25" customHeight="1" spans="1:21">
      <c r="A18" s="7">
        <v>13</v>
      </c>
      <c r="B18" s="7" t="s">
        <v>32</v>
      </c>
      <c r="C18" s="60" t="s">
        <v>49</v>
      </c>
      <c r="D18" s="7" t="s">
        <v>39</v>
      </c>
      <c r="E18" s="61">
        <v>45140</v>
      </c>
      <c r="F18" s="61">
        <v>45505</v>
      </c>
      <c r="G18" s="61">
        <v>45505</v>
      </c>
      <c r="H18" s="59">
        <v>2.55</v>
      </c>
      <c r="I18" s="70">
        <v>300000</v>
      </c>
      <c r="J18" s="73">
        <f t="shared" si="0"/>
        <v>45292</v>
      </c>
      <c r="K18" s="67">
        <f t="shared" si="1"/>
        <v>45382</v>
      </c>
      <c r="L18" s="67">
        <v>45291</v>
      </c>
      <c r="M18" s="74">
        <f t="shared" si="2"/>
        <v>365</v>
      </c>
      <c r="N18" s="74">
        <f t="shared" si="3"/>
        <v>151</v>
      </c>
      <c r="O18" s="74">
        <f t="shared" si="4"/>
        <v>124</v>
      </c>
      <c r="P18" s="74">
        <f t="shared" si="5"/>
        <v>90</v>
      </c>
      <c r="Q18" s="80">
        <v>1500</v>
      </c>
      <c r="R18" s="60" t="s">
        <v>35</v>
      </c>
      <c r="S18" s="81">
        <f t="shared" si="6"/>
        <v>1500</v>
      </c>
      <c r="T18" s="47"/>
      <c r="U18" s="47"/>
    </row>
    <row r="19" s="46" customFormat="1" ht="25" customHeight="1" spans="1:21">
      <c r="A19" s="7">
        <v>14</v>
      </c>
      <c r="B19" s="63" t="s">
        <v>32</v>
      </c>
      <c r="C19" s="64" t="s">
        <v>50</v>
      </c>
      <c r="D19" s="64" t="s">
        <v>34</v>
      </c>
      <c r="E19" s="65">
        <v>45140</v>
      </c>
      <c r="F19" s="65">
        <v>45490</v>
      </c>
      <c r="G19" s="65">
        <v>45490</v>
      </c>
      <c r="H19" s="66">
        <v>2.55</v>
      </c>
      <c r="I19" s="64">
        <v>300000</v>
      </c>
      <c r="J19" s="73">
        <f t="shared" si="0"/>
        <v>45292</v>
      </c>
      <c r="K19" s="67">
        <f t="shared" si="1"/>
        <v>45382</v>
      </c>
      <c r="L19" s="67">
        <v>45291</v>
      </c>
      <c r="M19" s="74">
        <f t="shared" si="2"/>
        <v>350</v>
      </c>
      <c r="N19" s="74">
        <f t="shared" si="3"/>
        <v>151</v>
      </c>
      <c r="O19" s="74">
        <f t="shared" si="4"/>
        <v>109</v>
      </c>
      <c r="P19" s="74">
        <f t="shared" si="5"/>
        <v>90</v>
      </c>
      <c r="Q19" s="80">
        <v>1500</v>
      </c>
      <c r="R19" s="60" t="s">
        <v>35</v>
      </c>
      <c r="S19" s="81">
        <f t="shared" si="6"/>
        <v>1500</v>
      </c>
      <c r="T19" s="47"/>
      <c r="U19" s="47"/>
    </row>
    <row r="20" s="48" customFormat="1" ht="25" customHeight="1" spans="1:21">
      <c r="A20" s="7">
        <v>15</v>
      </c>
      <c r="B20" s="7" t="s">
        <v>32</v>
      </c>
      <c r="C20" s="60" t="s">
        <v>51</v>
      </c>
      <c r="D20" s="7" t="s">
        <v>34</v>
      </c>
      <c r="E20" s="61">
        <v>45148</v>
      </c>
      <c r="F20" s="61">
        <v>45512</v>
      </c>
      <c r="G20" s="61">
        <v>45512</v>
      </c>
      <c r="H20" s="59">
        <v>2.55</v>
      </c>
      <c r="I20" s="70">
        <v>2000000</v>
      </c>
      <c r="J20" s="73">
        <f t="shared" si="0"/>
        <v>45292</v>
      </c>
      <c r="K20" s="67">
        <f t="shared" si="1"/>
        <v>45382</v>
      </c>
      <c r="L20" s="67">
        <v>45291</v>
      </c>
      <c r="M20" s="74">
        <f t="shared" si="2"/>
        <v>364</v>
      </c>
      <c r="N20" s="74">
        <f t="shared" si="3"/>
        <v>143</v>
      </c>
      <c r="O20" s="74">
        <f t="shared" si="4"/>
        <v>131</v>
      </c>
      <c r="P20" s="74">
        <f t="shared" si="5"/>
        <v>90</v>
      </c>
      <c r="Q20" s="80">
        <v>10000</v>
      </c>
      <c r="R20" s="60" t="s">
        <v>35</v>
      </c>
      <c r="S20" s="81">
        <f t="shared" si="6"/>
        <v>10000</v>
      </c>
      <c r="T20" s="47"/>
      <c r="U20" s="47"/>
    </row>
    <row r="21" s="48" customFormat="1" ht="25" customHeight="1" spans="1:21">
      <c r="A21" s="7">
        <v>16</v>
      </c>
      <c r="B21" s="7" t="s">
        <v>32</v>
      </c>
      <c r="C21" s="60" t="s">
        <v>52</v>
      </c>
      <c r="D21" s="7" t="s">
        <v>34</v>
      </c>
      <c r="E21" s="61">
        <v>45150</v>
      </c>
      <c r="F21" s="61">
        <v>45515</v>
      </c>
      <c r="G21" s="61">
        <v>45515</v>
      </c>
      <c r="H21" s="59">
        <v>2.55</v>
      </c>
      <c r="I21" s="70">
        <v>200000</v>
      </c>
      <c r="J21" s="73">
        <f t="shared" si="0"/>
        <v>45292</v>
      </c>
      <c r="K21" s="67">
        <f t="shared" si="1"/>
        <v>45382</v>
      </c>
      <c r="L21" s="67">
        <v>45291</v>
      </c>
      <c r="M21" s="74">
        <f t="shared" si="2"/>
        <v>365</v>
      </c>
      <c r="N21" s="74">
        <f t="shared" si="3"/>
        <v>141</v>
      </c>
      <c r="O21" s="74">
        <f t="shared" si="4"/>
        <v>134</v>
      </c>
      <c r="P21" s="74">
        <f t="shared" si="5"/>
        <v>90</v>
      </c>
      <c r="Q21" s="80">
        <v>1000</v>
      </c>
      <c r="R21" s="60" t="s">
        <v>35</v>
      </c>
      <c r="S21" s="81">
        <f t="shared" si="6"/>
        <v>1000</v>
      </c>
      <c r="T21" s="47"/>
      <c r="U21" s="47"/>
    </row>
    <row r="22" s="48" customFormat="1" ht="25" customHeight="1" spans="1:21">
      <c r="A22" s="7">
        <v>17</v>
      </c>
      <c r="B22" s="7" t="s">
        <v>32</v>
      </c>
      <c r="C22" s="7" t="s">
        <v>53</v>
      </c>
      <c r="D22" s="63" t="s">
        <v>37</v>
      </c>
      <c r="E22" s="62">
        <v>45156</v>
      </c>
      <c r="F22" s="67">
        <v>45520</v>
      </c>
      <c r="G22" s="67">
        <v>45520</v>
      </c>
      <c r="H22" s="63">
        <v>5.2</v>
      </c>
      <c r="I22" s="63">
        <v>200000</v>
      </c>
      <c r="J22" s="73">
        <f t="shared" si="0"/>
        <v>45292</v>
      </c>
      <c r="K22" s="67">
        <f t="shared" si="1"/>
        <v>45382</v>
      </c>
      <c r="L22" s="67">
        <v>45291</v>
      </c>
      <c r="M22" s="74">
        <f t="shared" si="2"/>
        <v>364</v>
      </c>
      <c r="N22" s="74">
        <f t="shared" si="3"/>
        <v>135</v>
      </c>
      <c r="O22" s="74">
        <f t="shared" si="4"/>
        <v>139</v>
      </c>
      <c r="P22" s="74">
        <f t="shared" si="5"/>
        <v>90</v>
      </c>
      <c r="Q22" s="80">
        <v>1000</v>
      </c>
      <c r="R22" s="60" t="s">
        <v>35</v>
      </c>
      <c r="S22" s="81">
        <f t="shared" si="6"/>
        <v>1000</v>
      </c>
      <c r="T22" s="47"/>
      <c r="U22" s="47"/>
    </row>
    <row r="23" s="48" customFormat="1" ht="25" customHeight="1" spans="1:21">
      <c r="A23" s="7">
        <v>18</v>
      </c>
      <c r="B23" s="7" t="s">
        <v>32</v>
      </c>
      <c r="C23" s="60" t="s">
        <v>54</v>
      </c>
      <c r="D23" s="7" t="s">
        <v>37</v>
      </c>
      <c r="E23" s="61">
        <v>45160</v>
      </c>
      <c r="F23" s="61">
        <v>45518</v>
      </c>
      <c r="G23" s="61">
        <v>45518</v>
      </c>
      <c r="H23" s="59">
        <v>2.55</v>
      </c>
      <c r="I23" s="70">
        <v>300000</v>
      </c>
      <c r="J23" s="73">
        <f t="shared" si="0"/>
        <v>45292</v>
      </c>
      <c r="K23" s="67">
        <f t="shared" si="1"/>
        <v>45382</v>
      </c>
      <c r="L23" s="67">
        <v>45291</v>
      </c>
      <c r="M23" s="74">
        <f t="shared" si="2"/>
        <v>358</v>
      </c>
      <c r="N23" s="74">
        <f t="shared" si="3"/>
        <v>131</v>
      </c>
      <c r="O23" s="74">
        <f t="shared" si="4"/>
        <v>137</v>
      </c>
      <c r="P23" s="74">
        <f t="shared" si="5"/>
        <v>90</v>
      </c>
      <c r="Q23" s="80">
        <v>1500</v>
      </c>
      <c r="R23" s="60" t="s">
        <v>35</v>
      </c>
      <c r="S23" s="81">
        <f t="shared" si="6"/>
        <v>1500</v>
      </c>
      <c r="T23" s="47"/>
      <c r="U23" s="47"/>
    </row>
    <row r="24" s="48" customFormat="1" ht="25" customHeight="1" spans="1:21">
      <c r="A24" s="7">
        <v>19</v>
      </c>
      <c r="B24" s="7" t="s">
        <v>32</v>
      </c>
      <c r="C24" s="60" t="s">
        <v>55</v>
      </c>
      <c r="D24" s="7" t="s">
        <v>39</v>
      </c>
      <c r="E24" s="61">
        <v>45161</v>
      </c>
      <c r="F24" s="61">
        <v>45525</v>
      </c>
      <c r="G24" s="61">
        <v>45525</v>
      </c>
      <c r="H24" s="59">
        <v>2.55</v>
      </c>
      <c r="I24" s="70">
        <v>1500000</v>
      </c>
      <c r="J24" s="73">
        <f t="shared" si="0"/>
        <v>45292</v>
      </c>
      <c r="K24" s="67">
        <f t="shared" si="1"/>
        <v>45382</v>
      </c>
      <c r="L24" s="67">
        <v>45291</v>
      </c>
      <c r="M24" s="74">
        <f t="shared" si="2"/>
        <v>364</v>
      </c>
      <c r="N24" s="74">
        <f t="shared" si="3"/>
        <v>130</v>
      </c>
      <c r="O24" s="74">
        <f t="shared" si="4"/>
        <v>144</v>
      </c>
      <c r="P24" s="74">
        <f t="shared" si="5"/>
        <v>90</v>
      </c>
      <c r="Q24" s="80">
        <v>7500</v>
      </c>
      <c r="R24" s="60" t="s">
        <v>35</v>
      </c>
      <c r="S24" s="81">
        <f t="shared" si="6"/>
        <v>7500</v>
      </c>
      <c r="T24" s="47"/>
      <c r="U24" s="47"/>
    </row>
    <row r="25" s="48" customFormat="1" ht="25" customHeight="1" spans="1:21">
      <c r="A25" s="7">
        <v>20</v>
      </c>
      <c r="B25" s="7" t="s">
        <v>32</v>
      </c>
      <c r="C25" s="60" t="s">
        <v>56</v>
      </c>
      <c r="D25" s="7" t="s">
        <v>37</v>
      </c>
      <c r="E25" s="61">
        <v>45166</v>
      </c>
      <c r="F25" s="61">
        <v>45531</v>
      </c>
      <c r="G25" s="61">
        <v>45531</v>
      </c>
      <c r="H25" s="59">
        <v>5.2</v>
      </c>
      <c r="I25" s="70">
        <v>300000</v>
      </c>
      <c r="J25" s="73">
        <f t="shared" si="0"/>
        <v>45292</v>
      </c>
      <c r="K25" s="67">
        <f t="shared" si="1"/>
        <v>45382</v>
      </c>
      <c r="L25" s="67">
        <v>45291</v>
      </c>
      <c r="M25" s="74">
        <f t="shared" si="2"/>
        <v>365</v>
      </c>
      <c r="N25" s="74">
        <f t="shared" si="3"/>
        <v>125</v>
      </c>
      <c r="O25" s="74">
        <f t="shared" si="4"/>
        <v>150</v>
      </c>
      <c r="P25" s="74">
        <f t="shared" si="5"/>
        <v>90</v>
      </c>
      <c r="Q25" s="80">
        <v>1500</v>
      </c>
      <c r="R25" s="60" t="s">
        <v>35</v>
      </c>
      <c r="S25" s="81">
        <f t="shared" si="6"/>
        <v>1500</v>
      </c>
      <c r="T25" s="47"/>
      <c r="U25" s="47"/>
    </row>
    <row r="26" s="48" customFormat="1" ht="25" customHeight="1" spans="1:21">
      <c r="A26" s="7">
        <v>21</v>
      </c>
      <c r="B26" s="7" t="s">
        <v>32</v>
      </c>
      <c r="C26" s="60" t="s">
        <v>57</v>
      </c>
      <c r="D26" s="7" t="s">
        <v>34</v>
      </c>
      <c r="E26" s="61">
        <v>45169</v>
      </c>
      <c r="F26" s="61">
        <v>45534</v>
      </c>
      <c r="G26" s="61">
        <v>45534</v>
      </c>
      <c r="H26" s="59">
        <v>2.55</v>
      </c>
      <c r="I26" s="70">
        <v>200000</v>
      </c>
      <c r="J26" s="73">
        <f t="shared" si="0"/>
        <v>45292</v>
      </c>
      <c r="K26" s="67">
        <f t="shared" si="1"/>
        <v>45382</v>
      </c>
      <c r="L26" s="67">
        <v>45291</v>
      </c>
      <c r="M26" s="74">
        <f t="shared" si="2"/>
        <v>365</v>
      </c>
      <c r="N26" s="74">
        <f t="shared" si="3"/>
        <v>122</v>
      </c>
      <c r="O26" s="74">
        <f t="shared" si="4"/>
        <v>153</v>
      </c>
      <c r="P26" s="74">
        <f t="shared" si="5"/>
        <v>90</v>
      </c>
      <c r="Q26" s="80">
        <v>1000</v>
      </c>
      <c r="R26" s="60" t="s">
        <v>35</v>
      </c>
      <c r="S26" s="81">
        <f t="shared" si="6"/>
        <v>1000</v>
      </c>
      <c r="T26" s="47"/>
      <c r="U26" s="47"/>
    </row>
    <row r="27" s="48" customFormat="1" ht="25" customHeight="1" spans="1:21">
      <c r="A27" s="7">
        <v>22</v>
      </c>
      <c r="B27" s="7" t="s">
        <v>32</v>
      </c>
      <c r="C27" s="60" t="s">
        <v>58</v>
      </c>
      <c r="D27" s="7" t="s">
        <v>37</v>
      </c>
      <c r="E27" s="61">
        <v>45174</v>
      </c>
      <c r="F27" s="61">
        <v>45539</v>
      </c>
      <c r="G27" s="61">
        <v>45539</v>
      </c>
      <c r="H27" s="59">
        <v>6.1</v>
      </c>
      <c r="I27" s="70">
        <v>1000000</v>
      </c>
      <c r="J27" s="73">
        <f t="shared" si="0"/>
        <v>45292</v>
      </c>
      <c r="K27" s="67">
        <f t="shared" si="1"/>
        <v>45382</v>
      </c>
      <c r="L27" s="67">
        <v>45291</v>
      </c>
      <c r="M27" s="74">
        <f t="shared" si="2"/>
        <v>365</v>
      </c>
      <c r="N27" s="74">
        <f t="shared" si="3"/>
        <v>117</v>
      </c>
      <c r="O27" s="74">
        <f t="shared" si="4"/>
        <v>158</v>
      </c>
      <c r="P27" s="74">
        <f t="shared" si="5"/>
        <v>90</v>
      </c>
      <c r="Q27" s="80">
        <v>5000</v>
      </c>
      <c r="R27" s="60" t="s">
        <v>35</v>
      </c>
      <c r="S27" s="81">
        <f t="shared" si="6"/>
        <v>5000</v>
      </c>
      <c r="T27" s="47"/>
      <c r="U27" s="47"/>
    </row>
    <row r="28" s="48" customFormat="1" ht="25" customHeight="1" spans="1:21">
      <c r="A28" s="7">
        <v>23</v>
      </c>
      <c r="B28" s="7" t="s">
        <v>32</v>
      </c>
      <c r="C28" s="60" t="s">
        <v>59</v>
      </c>
      <c r="D28" s="7" t="s">
        <v>34</v>
      </c>
      <c r="E28" s="61">
        <v>45176</v>
      </c>
      <c r="F28" s="61">
        <v>45541</v>
      </c>
      <c r="G28" s="61">
        <v>45541</v>
      </c>
      <c r="H28" s="59">
        <v>2.45</v>
      </c>
      <c r="I28" s="70">
        <v>200000</v>
      </c>
      <c r="J28" s="73">
        <f t="shared" si="0"/>
        <v>45292</v>
      </c>
      <c r="K28" s="67">
        <f t="shared" si="1"/>
        <v>45382</v>
      </c>
      <c r="L28" s="67">
        <v>45291</v>
      </c>
      <c r="M28" s="74">
        <f t="shared" si="2"/>
        <v>365</v>
      </c>
      <c r="N28" s="74">
        <f t="shared" si="3"/>
        <v>115</v>
      </c>
      <c r="O28" s="74">
        <f t="shared" si="4"/>
        <v>160</v>
      </c>
      <c r="P28" s="74">
        <f t="shared" si="5"/>
        <v>90</v>
      </c>
      <c r="Q28" s="80">
        <v>1000</v>
      </c>
      <c r="R28" s="60" t="s">
        <v>35</v>
      </c>
      <c r="S28" s="81">
        <f t="shared" si="6"/>
        <v>1000</v>
      </c>
      <c r="T28" s="47"/>
      <c r="U28" s="47"/>
    </row>
    <row r="29" s="48" customFormat="1" ht="25" customHeight="1" spans="1:21">
      <c r="A29" s="7">
        <v>24</v>
      </c>
      <c r="B29" s="7" t="s">
        <v>32</v>
      </c>
      <c r="C29" s="60" t="s">
        <v>60</v>
      </c>
      <c r="D29" s="7" t="s">
        <v>37</v>
      </c>
      <c r="E29" s="61">
        <v>45180</v>
      </c>
      <c r="F29" s="61">
        <v>45545</v>
      </c>
      <c r="G29" s="61">
        <v>45545</v>
      </c>
      <c r="H29" s="59">
        <v>5.2</v>
      </c>
      <c r="I29" s="70">
        <v>200000</v>
      </c>
      <c r="J29" s="73">
        <f t="shared" si="0"/>
        <v>45292</v>
      </c>
      <c r="K29" s="67">
        <f t="shared" si="1"/>
        <v>45382</v>
      </c>
      <c r="L29" s="67">
        <v>45291</v>
      </c>
      <c r="M29" s="74">
        <f t="shared" si="2"/>
        <v>365</v>
      </c>
      <c r="N29" s="74">
        <f t="shared" si="3"/>
        <v>111</v>
      </c>
      <c r="O29" s="74">
        <f t="shared" si="4"/>
        <v>164</v>
      </c>
      <c r="P29" s="74">
        <f t="shared" si="5"/>
        <v>90</v>
      </c>
      <c r="Q29" s="80">
        <v>1000</v>
      </c>
      <c r="R29" s="60" t="s">
        <v>35</v>
      </c>
      <c r="S29" s="81">
        <f t="shared" si="6"/>
        <v>1000</v>
      </c>
      <c r="T29" s="47"/>
      <c r="U29" s="47"/>
    </row>
    <row r="30" s="48" customFormat="1" ht="25" customHeight="1" spans="1:21">
      <c r="A30" s="7">
        <v>25</v>
      </c>
      <c r="B30" s="7" t="s">
        <v>32</v>
      </c>
      <c r="C30" s="60" t="s">
        <v>61</v>
      </c>
      <c r="D30" s="7" t="s">
        <v>39</v>
      </c>
      <c r="E30" s="61">
        <v>45181</v>
      </c>
      <c r="F30" s="61">
        <v>45546</v>
      </c>
      <c r="G30" s="61">
        <v>45546</v>
      </c>
      <c r="H30" s="59">
        <v>6.1</v>
      </c>
      <c r="I30" s="70">
        <v>300000</v>
      </c>
      <c r="J30" s="73">
        <f t="shared" si="0"/>
        <v>45292</v>
      </c>
      <c r="K30" s="67">
        <f t="shared" si="1"/>
        <v>45382</v>
      </c>
      <c r="L30" s="67">
        <v>45291</v>
      </c>
      <c r="M30" s="74">
        <f t="shared" si="2"/>
        <v>365</v>
      </c>
      <c r="N30" s="74">
        <f t="shared" si="3"/>
        <v>110</v>
      </c>
      <c r="O30" s="74">
        <f t="shared" si="4"/>
        <v>165</v>
      </c>
      <c r="P30" s="74">
        <f t="shared" si="5"/>
        <v>90</v>
      </c>
      <c r="Q30" s="80">
        <v>1500</v>
      </c>
      <c r="R30" s="60" t="s">
        <v>35</v>
      </c>
      <c r="S30" s="81">
        <f t="shared" si="6"/>
        <v>1500</v>
      </c>
      <c r="T30" s="47"/>
      <c r="U30" s="47"/>
    </row>
    <row r="31" s="48" customFormat="1" ht="25" customHeight="1" spans="1:21">
      <c r="A31" s="7">
        <v>26</v>
      </c>
      <c r="B31" s="63" t="s">
        <v>32</v>
      </c>
      <c r="C31" s="64" t="s">
        <v>62</v>
      </c>
      <c r="D31" s="7" t="s">
        <v>39</v>
      </c>
      <c r="E31" s="65">
        <v>45195</v>
      </c>
      <c r="F31" s="65">
        <v>45560</v>
      </c>
      <c r="G31" s="65">
        <v>45560</v>
      </c>
      <c r="H31" s="64">
        <v>2.45</v>
      </c>
      <c r="I31" s="75">
        <v>500000</v>
      </c>
      <c r="J31" s="73">
        <f t="shared" si="0"/>
        <v>45292</v>
      </c>
      <c r="K31" s="67">
        <f t="shared" si="1"/>
        <v>45382</v>
      </c>
      <c r="L31" s="67">
        <v>45291</v>
      </c>
      <c r="M31" s="74">
        <f t="shared" si="2"/>
        <v>365</v>
      </c>
      <c r="N31" s="74">
        <f t="shared" si="3"/>
        <v>96</v>
      </c>
      <c r="O31" s="74">
        <f t="shared" si="4"/>
        <v>179</v>
      </c>
      <c r="P31" s="74">
        <f t="shared" si="5"/>
        <v>90</v>
      </c>
      <c r="Q31" s="80">
        <v>2500</v>
      </c>
      <c r="R31" s="60" t="s">
        <v>35</v>
      </c>
      <c r="S31" s="81">
        <f t="shared" si="6"/>
        <v>2500</v>
      </c>
      <c r="T31" s="47"/>
      <c r="U31" s="47"/>
    </row>
    <row r="32" s="48" customFormat="1" ht="25" customHeight="1" spans="1:21">
      <c r="A32" s="7">
        <v>27</v>
      </c>
      <c r="B32" s="64" t="s">
        <v>32</v>
      </c>
      <c r="C32" s="64" t="s">
        <v>63</v>
      </c>
      <c r="D32" s="64" t="s">
        <v>34</v>
      </c>
      <c r="E32" s="68">
        <v>45210</v>
      </c>
      <c r="F32" s="68">
        <v>45576</v>
      </c>
      <c r="G32" s="65">
        <v>45576</v>
      </c>
      <c r="H32" s="64">
        <v>2.45</v>
      </c>
      <c r="I32" s="75">
        <v>150000</v>
      </c>
      <c r="J32" s="73">
        <f t="shared" si="0"/>
        <v>45292</v>
      </c>
      <c r="K32" s="67">
        <f t="shared" si="1"/>
        <v>45382</v>
      </c>
      <c r="L32" s="67">
        <v>45291</v>
      </c>
      <c r="M32" s="74">
        <f t="shared" si="2"/>
        <v>366</v>
      </c>
      <c r="N32" s="74">
        <f t="shared" si="3"/>
        <v>81</v>
      </c>
      <c r="O32" s="74">
        <f t="shared" si="4"/>
        <v>195</v>
      </c>
      <c r="P32" s="74">
        <f t="shared" si="5"/>
        <v>90</v>
      </c>
      <c r="Q32" s="80">
        <v>750</v>
      </c>
      <c r="R32" s="60" t="s">
        <v>35</v>
      </c>
      <c r="S32" s="81">
        <f t="shared" si="6"/>
        <v>750</v>
      </c>
      <c r="T32" s="47"/>
      <c r="U32" s="47"/>
    </row>
    <row r="33" s="48" customFormat="1" ht="25" customHeight="1" spans="1:21">
      <c r="A33" s="7">
        <v>28</v>
      </c>
      <c r="B33" s="64" t="s">
        <v>32</v>
      </c>
      <c r="C33" s="64" t="s">
        <v>53</v>
      </c>
      <c r="D33" s="64" t="s">
        <v>37</v>
      </c>
      <c r="E33" s="68">
        <v>45226</v>
      </c>
      <c r="F33" s="68">
        <v>45592</v>
      </c>
      <c r="G33" s="65">
        <v>45592</v>
      </c>
      <c r="H33" s="64">
        <v>5.2</v>
      </c>
      <c r="I33" s="75">
        <v>300000</v>
      </c>
      <c r="J33" s="73">
        <f t="shared" si="0"/>
        <v>45292</v>
      </c>
      <c r="K33" s="67">
        <f t="shared" si="1"/>
        <v>45382</v>
      </c>
      <c r="L33" s="67">
        <v>45291</v>
      </c>
      <c r="M33" s="74">
        <f t="shared" si="2"/>
        <v>366</v>
      </c>
      <c r="N33" s="74">
        <f t="shared" si="3"/>
        <v>65</v>
      </c>
      <c r="O33" s="74">
        <f t="shared" si="4"/>
        <v>211</v>
      </c>
      <c r="P33" s="74">
        <f t="shared" si="5"/>
        <v>90</v>
      </c>
      <c r="Q33" s="80">
        <v>1500</v>
      </c>
      <c r="R33" s="60" t="s">
        <v>35</v>
      </c>
      <c r="S33" s="81">
        <f t="shared" si="6"/>
        <v>1500</v>
      </c>
      <c r="T33" s="47"/>
      <c r="U33" s="47"/>
    </row>
    <row r="34" s="48" customFormat="1" ht="25" customHeight="1" spans="1:21">
      <c r="A34" s="7">
        <v>29</v>
      </c>
      <c r="B34" s="64" t="s">
        <v>32</v>
      </c>
      <c r="C34" s="69" t="s">
        <v>64</v>
      </c>
      <c r="D34" s="64" t="s">
        <v>34</v>
      </c>
      <c r="E34" s="68">
        <v>45232</v>
      </c>
      <c r="F34" s="68">
        <v>45598</v>
      </c>
      <c r="G34" s="65">
        <v>45598</v>
      </c>
      <c r="H34" s="64">
        <v>2.45</v>
      </c>
      <c r="I34" s="75">
        <v>300000</v>
      </c>
      <c r="J34" s="73">
        <f t="shared" si="0"/>
        <v>45292</v>
      </c>
      <c r="K34" s="67">
        <f t="shared" si="1"/>
        <v>45382</v>
      </c>
      <c r="L34" s="67">
        <v>45291</v>
      </c>
      <c r="M34" s="74">
        <f t="shared" si="2"/>
        <v>366</v>
      </c>
      <c r="N34" s="74">
        <f t="shared" si="3"/>
        <v>59</v>
      </c>
      <c r="O34" s="74">
        <f t="shared" si="4"/>
        <v>217</v>
      </c>
      <c r="P34" s="74">
        <f t="shared" si="5"/>
        <v>90</v>
      </c>
      <c r="Q34" s="80">
        <v>1500</v>
      </c>
      <c r="R34" s="60" t="s">
        <v>35</v>
      </c>
      <c r="S34" s="81">
        <f t="shared" si="6"/>
        <v>1500</v>
      </c>
      <c r="T34" s="47"/>
      <c r="U34" s="47"/>
    </row>
    <row r="35" s="48" customFormat="1" ht="25" customHeight="1" spans="1:21">
      <c r="A35" s="7">
        <v>30</v>
      </c>
      <c r="B35" s="64" t="s">
        <v>32</v>
      </c>
      <c r="C35" s="64" t="s">
        <v>65</v>
      </c>
      <c r="D35" s="64" t="s">
        <v>34</v>
      </c>
      <c r="E35" s="68">
        <v>45243</v>
      </c>
      <c r="F35" s="68">
        <v>45609</v>
      </c>
      <c r="G35" s="65">
        <v>45609</v>
      </c>
      <c r="H35" s="64">
        <v>2.45</v>
      </c>
      <c r="I35" s="75">
        <v>300000</v>
      </c>
      <c r="J35" s="73">
        <f t="shared" si="0"/>
        <v>45292</v>
      </c>
      <c r="K35" s="67">
        <f t="shared" si="1"/>
        <v>45382</v>
      </c>
      <c r="L35" s="67">
        <v>45291</v>
      </c>
      <c r="M35" s="74">
        <f t="shared" si="2"/>
        <v>366</v>
      </c>
      <c r="N35" s="74">
        <f t="shared" si="3"/>
        <v>48</v>
      </c>
      <c r="O35" s="74">
        <f t="shared" si="4"/>
        <v>228</v>
      </c>
      <c r="P35" s="74">
        <f t="shared" si="5"/>
        <v>90</v>
      </c>
      <c r="Q35" s="80">
        <v>1500</v>
      </c>
      <c r="R35" s="60" t="s">
        <v>35</v>
      </c>
      <c r="S35" s="81">
        <f t="shared" si="6"/>
        <v>1500</v>
      </c>
      <c r="T35" s="47"/>
      <c r="U35" s="47"/>
    </row>
    <row r="36" s="48" customFormat="1" ht="25" customHeight="1" spans="1:21">
      <c r="A36" s="7">
        <v>31</v>
      </c>
      <c r="B36" s="64" t="s">
        <v>32</v>
      </c>
      <c r="C36" s="64" t="s">
        <v>66</v>
      </c>
      <c r="D36" s="64" t="s">
        <v>34</v>
      </c>
      <c r="E36" s="68">
        <v>45255</v>
      </c>
      <c r="F36" s="68">
        <v>45621</v>
      </c>
      <c r="G36" s="65">
        <v>45621</v>
      </c>
      <c r="H36" s="64">
        <v>2.45</v>
      </c>
      <c r="I36" s="75">
        <v>700000</v>
      </c>
      <c r="J36" s="73">
        <f t="shared" si="0"/>
        <v>45292</v>
      </c>
      <c r="K36" s="67">
        <f t="shared" si="1"/>
        <v>45382</v>
      </c>
      <c r="L36" s="67">
        <v>45291</v>
      </c>
      <c r="M36" s="74">
        <f t="shared" si="2"/>
        <v>366</v>
      </c>
      <c r="N36" s="74">
        <f t="shared" si="3"/>
        <v>36</v>
      </c>
      <c r="O36" s="74">
        <f t="shared" si="4"/>
        <v>240</v>
      </c>
      <c r="P36" s="74">
        <f t="shared" si="5"/>
        <v>90</v>
      </c>
      <c r="Q36" s="80">
        <v>3500</v>
      </c>
      <c r="R36" s="60" t="s">
        <v>35</v>
      </c>
      <c r="S36" s="81">
        <f t="shared" si="6"/>
        <v>3500</v>
      </c>
      <c r="T36" s="47"/>
      <c r="U36" s="47"/>
    </row>
    <row r="37" s="48" customFormat="1" ht="25" customHeight="1" spans="1:21">
      <c r="A37" s="7">
        <v>32</v>
      </c>
      <c r="B37" s="64" t="s">
        <v>32</v>
      </c>
      <c r="C37" s="64" t="s">
        <v>67</v>
      </c>
      <c r="D37" s="64" t="s">
        <v>34</v>
      </c>
      <c r="E37" s="68">
        <v>45257</v>
      </c>
      <c r="F37" s="68">
        <v>45623</v>
      </c>
      <c r="G37" s="65">
        <v>45623</v>
      </c>
      <c r="H37" s="64">
        <v>2.45</v>
      </c>
      <c r="I37" s="75">
        <v>500000</v>
      </c>
      <c r="J37" s="73">
        <f t="shared" si="0"/>
        <v>45292</v>
      </c>
      <c r="K37" s="67">
        <f t="shared" si="1"/>
        <v>45382</v>
      </c>
      <c r="L37" s="67">
        <v>45291</v>
      </c>
      <c r="M37" s="74">
        <f t="shared" si="2"/>
        <v>366</v>
      </c>
      <c r="N37" s="74">
        <f t="shared" si="3"/>
        <v>34</v>
      </c>
      <c r="O37" s="74">
        <f t="shared" si="4"/>
        <v>242</v>
      </c>
      <c r="P37" s="74">
        <f t="shared" si="5"/>
        <v>90</v>
      </c>
      <c r="Q37" s="80">
        <v>2500</v>
      </c>
      <c r="R37" s="60" t="s">
        <v>35</v>
      </c>
      <c r="S37" s="81">
        <f t="shared" si="6"/>
        <v>2500</v>
      </c>
      <c r="T37" s="47"/>
      <c r="U37" s="47"/>
    </row>
    <row r="38" s="48" customFormat="1" ht="25" customHeight="1" spans="1:21">
      <c r="A38" s="7">
        <v>33</v>
      </c>
      <c r="B38" s="64" t="s">
        <v>32</v>
      </c>
      <c r="C38" s="64" t="s">
        <v>68</v>
      </c>
      <c r="D38" s="64" t="s">
        <v>34</v>
      </c>
      <c r="E38" s="68">
        <v>45257</v>
      </c>
      <c r="F38" s="68">
        <v>45623</v>
      </c>
      <c r="G38" s="65">
        <v>45623</v>
      </c>
      <c r="H38" s="64">
        <v>2.45</v>
      </c>
      <c r="I38" s="75">
        <v>200000</v>
      </c>
      <c r="J38" s="73">
        <f t="shared" si="0"/>
        <v>45292</v>
      </c>
      <c r="K38" s="67">
        <f t="shared" si="1"/>
        <v>45382</v>
      </c>
      <c r="L38" s="67">
        <v>45291</v>
      </c>
      <c r="M38" s="74">
        <f t="shared" si="2"/>
        <v>366</v>
      </c>
      <c r="N38" s="74">
        <f t="shared" si="3"/>
        <v>34</v>
      </c>
      <c r="O38" s="74">
        <f t="shared" si="4"/>
        <v>242</v>
      </c>
      <c r="P38" s="74">
        <f t="shared" si="5"/>
        <v>90</v>
      </c>
      <c r="Q38" s="80">
        <v>1000</v>
      </c>
      <c r="R38" s="60" t="s">
        <v>35</v>
      </c>
      <c r="S38" s="81">
        <f t="shared" si="6"/>
        <v>1000</v>
      </c>
      <c r="T38" s="47"/>
      <c r="U38" s="47"/>
    </row>
    <row r="39" s="48" customFormat="1" ht="25" customHeight="1" spans="1:21">
      <c r="A39" s="7">
        <v>34</v>
      </c>
      <c r="B39" s="64" t="s">
        <v>32</v>
      </c>
      <c r="C39" s="64" t="s">
        <v>69</v>
      </c>
      <c r="D39" s="64" t="s">
        <v>37</v>
      </c>
      <c r="E39" s="68">
        <v>45258</v>
      </c>
      <c r="F39" s="68">
        <v>45618</v>
      </c>
      <c r="G39" s="65">
        <v>45618</v>
      </c>
      <c r="H39" s="64">
        <v>2.45</v>
      </c>
      <c r="I39" s="75">
        <v>2000000</v>
      </c>
      <c r="J39" s="73">
        <f t="shared" si="0"/>
        <v>45292</v>
      </c>
      <c r="K39" s="67">
        <f t="shared" si="1"/>
        <v>45382</v>
      </c>
      <c r="L39" s="67">
        <v>45291</v>
      </c>
      <c r="M39" s="74">
        <f t="shared" si="2"/>
        <v>360</v>
      </c>
      <c r="N39" s="74">
        <f t="shared" si="3"/>
        <v>33</v>
      </c>
      <c r="O39" s="74">
        <f t="shared" si="4"/>
        <v>237</v>
      </c>
      <c r="P39" s="74">
        <f t="shared" si="5"/>
        <v>90</v>
      </c>
      <c r="Q39" s="80">
        <v>10000</v>
      </c>
      <c r="R39" s="60" t="s">
        <v>35</v>
      </c>
      <c r="S39" s="81">
        <f t="shared" si="6"/>
        <v>10000</v>
      </c>
      <c r="T39" s="47"/>
      <c r="U39" s="47"/>
    </row>
    <row r="40" s="48" customFormat="1" ht="25" customHeight="1" spans="1:21">
      <c r="A40" s="7">
        <v>35</v>
      </c>
      <c r="B40" s="64" t="s">
        <v>32</v>
      </c>
      <c r="C40" s="64" t="s">
        <v>70</v>
      </c>
      <c r="D40" s="64" t="s">
        <v>37</v>
      </c>
      <c r="E40" s="68">
        <v>45260</v>
      </c>
      <c r="F40" s="68">
        <v>45626</v>
      </c>
      <c r="G40" s="65">
        <v>45626</v>
      </c>
      <c r="H40" s="64">
        <v>2.45</v>
      </c>
      <c r="I40" s="75">
        <v>10000000</v>
      </c>
      <c r="J40" s="73">
        <f t="shared" si="0"/>
        <v>45292</v>
      </c>
      <c r="K40" s="67">
        <f t="shared" si="1"/>
        <v>45382</v>
      </c>
      <c r="L40" s="67">
        <v>45291</v>
      </c>
      <c r="M40" s="74">
        <f t="shared" si="2"/>
        <v>366</v>
      </c>
      <c r="N40" s="74">
        <f t="shared" si="3"/>
        <v>31</v>
      </c>
      <c r="O40" s="74">
        <f t="shared" si="4"/>
        <v>245</v>
      </c>
      <c r="P40" s="74">
        <f t="shared" si="5"/>
        <v>90</v>
      </c>
      <c r="Q40" s="80">
        <v>50000</v>
      </c>
      <c r="R40" s="60" t="s">
        <v>35</v>
      </c>
      <c r="S40" s="81">
        <f t="shared" si="6"/>
        <v>50000</v>
      </c>
      <c r="T40" s="47"/>
      <c r="U40" s="47"/>
    </row>
    <row r="41" s="48" customFormat="1" ht="25" customHeight="1" spans="1:21">
      <c r="A41" s="7">
        <v>36</v>
      </c>
      <c r="B41" s="64" t="s">
        <v>32</v>
      </c>
      <c r="C41" s="64" t="s">
        <v>71</v>
      </c>
      <c r="D41" s="64" t="s">
        <v>37</v>
      </c>
      <c r="E41" s="68">
        <v>45267</v>
      </c>
      <c r="F41" s="68">
        <v>45633</v>
      </c>
      <c r="G41" s="65">
        <v>45633</v>
      </c>
      <c r="H41" s="64">
        <v>2.45</v>
      </c>
      <c r="I41" s="75">
        <v>2000000</v>
      </c>
      <c r="J41" s="73">
        <f t="shared" si="0"/>
        <v>45292</v>
      </c>
      <c r="K41" s="67">
        <f t="shared" si="1"/>
        <v>45382</v>
      </c>
      <c r="L41" s="67">
        <v>45291</v>
      </c>
      <c r="M41" s="74">
        <f t="shared" si="2"/>
        <v>366</v>
      </c>
      <c r="N41" s="74">
        <f t="shared" si="3"/>
        <v>24</v>
      </c>
      <c r="O41" s="74">
        <f t="shared" si="4"/>
        <v>252</v>
      </c>
      <c r="P41" s="74">
        <f t="shared" si="5"/>
        <v>90</v>
      </c>
      <c r="Q41" s="80">
        <v>10000</v>
      </c>
      <c r="R41" s="60" t="s">
        <v>35</v>
      </c>
      <c r="S41" s="81">
        <f t="shared" si="6"/>
        <v>10000</v>
      </c>
      <c r="T41" s="47"/>
      <c r="U41" s="47"/>
    </row>
    <row r="42" s="48" customFormat="1" ht="25" customHeight="1" spans="1:21">
      <c r="A42" s="7">
        <v>37</v>
      </c>
      <c r="B42" s="64" t="s">
        <v>32</v>
      </c>
      <c r="C42" s="64" t="s">
        <v>72</v>
      </c>
      <c r="D42" s="64" t="s">
        <v>37</v>
      </c>
      <c r="E42" s="68">
        <v>45278</v>
      </c>
      <c r="F42" s="68">
        <v>45644</v>
      </c>
      <c r="G42" s="65">
        <v>45644</v>
      </c>
      <c r="H42" s="64">
        <v>5.4</v>
      </c>
      <c r="I42" s="75">
        <v>500000</v>
      </c>
      <c r="J42" s="73">
        <f t="shared" si="0"/>
        <v>45292</v>
      </c>
      <c r="K42" s="67">
        <f t="shared" si="1"/>
        <v>45382</v>
      </c>
      <c r="L42" s="67">
        <v>45291</v>
      </c>
      <c r="M42" s="74">
        <f t="shared" si="2"/>
        <v>366</v>
      </c>
      <c r="N42" s="74">
        <f t="shared" si="3"/>
        <v>13</v>
      </c>
      <c r="O42" s="74">
        <f t="shared" si="4"/>
        <v>263</v>
      </c>
      <c r="P42" s="74">
        <f t="shared" si="5"/>
        <v>90</v>
      </c>
      <c r="Q42" s="80">
        <v>2500</v>
      </c>
      <c r="R42" s="60" t="s">
        <v>35</v>
      </c>
      <c r="S42" s="81">
        <f t="shared" si="6"/>
        <v>2500</v>
      </c>
      <c r="T42" s="47"/>
      <c r="U42" s="47"/>
    </row>
    <row r="43" s="48" customFormat="1" ht="25" customHeight="1" spans="1:21">
      <c r="A43" s="7">
        <v>38</v>
      </c>
      <c r="B43" s="64" t="s">
        <v>32</v>
      </c>
      <c r="C43" s="64" t="s">
        <v>73</v>
      </c>
      <c r="D43" s="64" t="s">
        <v>37</v>
      </c>
      <c r="E43" s="68">
        <v>45279</v>
      </c>
      <c r="F43" s="68">
        <v>45645</v>
      </c>
      <c r="G43" s="65">
        <v>45645</v>
      </c>
      <c r="H43" s="64">
        <v>2.45</v>
      </c>
      <c r="I43" s="75">
        <v>500000</v>
      </c>
      <c r="J43" s="73">
        <f t="shared" si="0"/>
        <v>45292</v>
      </c>
      <c r="K43" s="67">
        <f t="shared" si="1"/>
        <v>45382</v>
      </c>
      <c r="L43" s="67">
        <v>45291</v>
      </c>
      <c r="M43" s="74">
        <f t="shared" si="2"/>
        <v>366</v>
      </c>
      <c r="N43" s="74">
        <f t="shared" si="3"/>
        <v>12</v>
      </c>
      <c r="O43" s="74">
        <f t="shared" si="4"/>
        <v>264</v>
      </c>
      <c r="P43" s="74">
        <f t="shared" si="5"/>
        <v>90</v>
      </c>
      <c r="Q43" s="80">
        <v>2500</v>
      </c>
      <c r="R43" s="60" t="s">
        <v>35</v>
      </c>
      <c r="S43" s="81">
        <f t="shared" si="6"/>
        <v>2500</v>
      </c>
      <c r="T43" s="47"/>
      <c r="U43" s="47"/>
    </row>
    <row r="44" s="48" customFormat="1" ht="25" customHeight="1" spans="1:21">
      <c r="A44" s="7">
        <v>39</v>
      </c>
      <c r="B44" s="64" t="s">
        <v>32</v>
      </c>
      <c r="C44" s="64" t="s">
        <v>74</v>
      </c>
      <c r="D44" s="64" t="s">
        <v>37</v>
      </c>
      <c r="E44" s="68">
        <v>45288</v>
      </c>
      <c r="F44" s="68">
        <v>45653</v>
      </c>
      <c r="G44" s="65">
        <v>45653</v>
      </c>
      <c r="H44" s="64">
        <v>2.45</v>
      </c>
      <c r="I44" s="75">
        <v>2000000</v>
      </c>
      <c r="J44" s="73">
        <f t="shared" si="0"/>
        <v>45292</v>
      </c>
      <c r="K44" s="67">
        <f t="shared" si="1"/>
        <v>45382</v>
      </c>
      <c r="L44" s="67">
        <v>45291</v>
      </c>
      <c r="M44" s="74">
        <f t="shared" si="2"/>
        <v>365</v>
      </c>
      <c r="N44" s="74">
        <f t="shared" si="3"/>
        <v>3</v>
      </c>
      <c r="O44" s="74">
        <f t="shared" si="4"/>
        <v>272</v>
      </c>
      <c r="P44" s="74">
        <f t="shared" si="5"/>
        <v>90</v>
      </c>
      <c r="Q44" s="80">
        <v>10000</v>
      </c>
      <c r="R44" s="60" t="s">
        <v>35</v>
      </c>
      <c r="S44" s="81">
        <f t="shared" si="6"/>
        <v>10000</v>
      </c>
      <c r="T44" s="47"/>
      <c r="U44" s="47"/>
    </row>
    <row r="45" s="48" customFormat="1" ht="25" customHeight="1" spans="1:21">
      <c r="A45" s="7">
        <v>40</v>
      </c>
      <c r="B45" s="64" t="s">
        <v>32</v>
      </c>
      <c r="C45" s="64" t="s">
        <v>75</v>
      </c>
      <c r="D45" s="64" t="s">
        <v>34</v>
      </c>
      <c r="E45" s="68">
        <v>45289</v>
      </c>
      <c r="F45" s="68">
        <v>45654</v>
      </c>
      <c r="G45" s="65">
        <v>45654</v>
      </c>
      <c r="H45" s="64">
        <v>2.45</v>
      </c>
      <c r="I45" s="75">
        <v>2000000</v>
      </c>
      <c r="J45" s="73">
        <f t="shared" si="0"/>
        <v>45292</v>
      </c>
      <c r="K45" s="67">
        <f t="shared" si="1"/>
        <v>45382</v>
      </c>
      <c r="L45" s="67">
        <v>45291</v>
      </c>
      <c r="M45" s="74">
        <f t="shared" si="2"/>
        <v>365</v>
      </c>
      <c r="N45" s="74">
        <f t="shared" si="3"/>
        <v>2</v>
      </c>
      <c r="O45" s="74">
        <f t="shared" si="4"/>
        <v>273</v>
      </c>
      <c r="P45" s="74">
        <f t="shared" si="5"/>
        <v>90</v>
      </c>
      <c r="Q45" s="80">
        <v>10000</v>
      </c>
      <c r="R45" s="60" t="s">
        <v>35</v>
      </c>
      <c r="S45" s="81">
        <f t="shared" si="6"/>
        <v>10000</v>
      </c>
      <c r="T45" s="47"/>
      <c r="U45" s="47"/>
    </row>
    <row r="46" s="48" customFormat="1" ht="25" customHeight="1" spans="1:21">
      <c r="A46" s="7">
        <v>41</v>
      </c>
      <c r="B46" s="64" t="s">
        <v>32</v>
      </c>
      <c r="C46" s="64" t="s">
        <v>76</v>
      </c>
      <c r="D46" s="64" t="s">
        <v>34</v>
      </c>
      <c r="E46" s="68">
        <v>45290</v>
      </c>
      <c r="F46" s="68">
        <v>45656</v>
      </c>
      <c r="G46" s="65">
        <v>45656</v>
      </c>
      <c r="H46" s="64">
        <v>2.45</v>
      </c>
      <c r="I46" s="75">
        <v>300000</v>
      </c>
      <c r="J46" s="73">
        <f t="shared" si="0"/>
        <v>45292</v>
      </c>
      <c r="K46" s="67">
        <f t="shared" si="1"/>
        <v>45382</v>
      </c>
      <c r="L46" s="67">
        <v>45291</v>
      </c>
      <c r="M46" s="74">
        <f t="shared" si="2"/>
        <v>366</v>
      </c>
      <c r="N46" s="74">
        <f t="shared" si="3"/>
        <v>1</v>
      </c>
      <c r="O46" s="74">
        <f t="shared" si="4"/>
        <v>275</v>
      </c>
      <c r="P46" s="74">
        <f t="shared" si="5"/>
        <v>90</v>
      </c>
      <c r="Q46" s="80">
        <v>1500</v>
      </c>
      <c r="R46" s="60" t="s">
        <v>35</v>
      </c>
      <c r="S46" s="81">
        <f t="shared" si="6"/>
        <v>1500</v>
      </c>
      <c r="T46" s="47"/>
      <c r="U46" s="47"/>
    </row>
    <row r="47" s="48" customFormat="1" ht="25" customHeight="1" spans="1:21">
      <c r="A47" s="7">
        <v>42</v>
      </c>
      <c r="B47" s="64" t="s">
        <v>32</v>
      </c>
      <c r="C47" s="64" t="s">
        <v>77</v>
      </c>
      <c r="D47" s="64" t="s">
        <v>37</v>
      </c>
      <c r="E47" s="68">
        <v>45291</v>
      </c>
      <c r="F47" s="68">
        <v>45654</v>
      </c>
      <c r="G47" s="65">
        <v>45654</v>
      </c>
      <c r="H47" s="64">
        <v>3.4</v>
      </c>
      <c r="I47" s="75">
        <v>900000</v>
      </c>
      <c r="J47" s="73">
        <f t="shared" si="0"/>
        <v>45292</v>
      </c>
      <c r="K47" s="67">
        <f t="shared" si="1"/>
        <v>45382</v>
      </c>
      <c r="L47" s="67">
        <v>45291</v>
      </c>
      <c r="M47" s="74">
        <f t="shared" si="2"/>
        <v>363</v>
      </c>
      <c r="N47" s="74">
        <f t="shared" si="3"/>
        <v>0</v>
      </c>
      <c r="O47" s="74">
        <f t="shared" si="4"/>
        <v>273</v>
      </c>
      <c r="P47" s="74">
        <f t="shared" si="5"/>
        <v>90</v>
      </c>
      <c r="Q47" s="80">
        <v>4500</v>
      </c>
      <c r="R47" s="60" t="s">
        <v>35</v>
      </c>
      <c r="S47" s="81">
        <f t="shared" si="6"/>
        <v>4500</v>
      </c>
      <c r="T47" s="47"/>
      <c r="U47" s="47"/>
    </row>
    <row r="48" s="46" customFormat="1" ht="25" customHeight="1" spans="1:21">
      <c r="A48" s="7">
        <v>43</v>
      </c>
      <c r="B48" s="64" t="s">
        <v>32</v>
      </c>
      <c r="C48" s="70" t="s">
        <v>78</v>
      </c>
      <c r="D48" s="70" t="s">
        <v>34</v>
      </c>
      <c r="E48" s="61">
        <v>45293</v>
      </c>
      <c r="F48" s="61">
        <v>45659</v>
      </c>
      <c r="G48" s="61">
        <v>45659</v>
      </c>
      <c r="H48" s="70">
        <v>2.45</v>
      </c>
      <c r="I48" s="59">
        <v>800000</v>
      </c>
      <c r="J48" s="73">
        <f t="shared" si="0"/>
        <v>45293</v>
      </c>
      <c r="K48" s="67">
        <f t="shared" si="1"/>
        <v>45382</v>
      </c>
      <c r="L48" s="67">
        <v>45291</v>
      </c>
      <c r="M48" s="74">
        <f t="shared" si="2"/>
        <v>366</v>
      </c>
      <c r="N48" s="74">
        <f t="shared" si="3"/>
        <v>0</v>
      </c>
      <c r="O48" s="74">
        <f t="shared" si="4"/>
        <v>277</v>
      </c>
      <c r="P48" s="74">
        <f t="shared" si="5"/>
        <v>89</v>
      </c>
      <c r="Q48" s="80">
        <v>3955.56</v>
      </c>
      <c r="R48" s="60" t="s">
        <v>35</v>
      </c>
      <c r="S48" s="81">
        <f t="shared" si="6"/>
        <v>3955.56</v>
      </c>
      <c r="T48" s="47"/>
      <c r="U48" s="47"/>
    </row>
    <row r="49" s="46" customFormat="1" ht="25" customHeight="1" spans="1:21">
      <c r="A49" s="7">
        <v>44</v>
      </c>
      <c r="B49" s="64" t="s">
        <v>32</v>
      </c>
      <c r="C49" s="70" t="s">
        <v>79</v>
      </c>
      <c r="D49" s="70" t="s">
        <v>34</v>
      </c>
      <c r="E49" s="61">
        <v>45293</v>
      </c>
      <c r="F49" s="61">
        <v>45659</v>
      </c>
      <c r="G49" s="61">
        <v>45659</v>
      </c>
      <c r="H49" s="70">
        <v>2.45</v>
      </c>
      <c r="I49" s="59">
        <v>300000</v>
      </c>
      <c r="J49" s="73">
        <f t="shared" si="0"/>
        <v>45293</v>
      </c>
      <c r="K49" s="67">
        <f t="shared" si="1"/>
        <v>45382</v>
      </c>
      <c r="L49" s="67">
        <v>45291</v>
      </c>
      <c r="M49" s="74">
        <f t="shared" si="2"/>
        <v>366</v>
      </c>
      <c r="N49" s="74">
        <f t="shared" si="3"/>
        <v>0</v>
      </c>
      <c r="O49" s="74">
        <f t="shared" si="4"/>
        <v>277</v>
      </c>
      <c r="P49" s="74">
        <f t="shared" si="5"/>
        <v>89</v>
      </c>
      <c r="Q49" s="80">
        <v>1483.33</v>
      </c>
      <c r="R49" s="60" t="s">
        <v>35</v>
      </c>
      <c r="S49" s="81">
        <f t="shared" si="6"/>
        <v>1483.33</v>
      </c>
      <c r="T49" s="47"/>
      <c r="U49" s="47"/>
    </row>
    <row r="50" s="46" customFormat="1" ht="25" customHeight="1" spans="1:21">
      <c r="A50" s="7">
        <v>45</v>
      </c>
      <c r="B50" s="64" t="s">
        <v>32</v>
      </c>
      <c r="C50" s="70" t="s">
        <v>80</v>
      </c>
      <c r="D50" s="70" t="s">
        <v>34</v>
      </c>
      <c r="E50" s="61">
        <v>45295</v>
      </c>
      <c r="F50" s="61">
        <v>45660</v>
      </c>
      <c r="G50" s="61">
        <v>45660</v>
      </c>
      <c r="H50" s="70">
        <v>2.45</v>
      </c>
      <c r="I50" s="59">
        <v>300000</v>
      </c>
      <c r="J50" s="73">
        <f t="shared" si="0"/>
        <v>45295</v>
      </c>
      <c r="K50" s="67">
        <f t="shared" si="1"/>
        <v>45382</v>
      </c>
      <c r="L50" s="67">
        <v>45291</v>
      </c>
      <c r="M50" s="74">
        <f t="shared" si="2"/>
        <v>365</v>
      </c>
      <c r="N50" s="74">
        <f t="shared" si="3"/>
        <v>0</v>
      </c>
      <c r="O50" s="74">
        <f t="shared" si="4"/>
        <v>278</v>
      </c>
      <c r="P50" s="74">
        <f t="shared" si="5"/>
        <v>87</v>
      </c>
      <c r="Q50" s="80">
        <v>1450</v>
      </c>
      <c r="R50" s="60" t="s">
        <v>35</v>
      </c>
      <c r="S50" s="81">
        <f t="shared" si="6"/>
        <v>1450</v>
      </c>
      <c r="T50" s="47"/>
      <c r="U50" s="47"/>
    </row>
    <row r="51" s="46" customFormat="1" ht="25" customHeight="1" spans="1:21">
      <c r="A51" s="7">
        <v>46</v>
      </c>
      <c r="B51" s="64" t="s">
        <v>32</v>
      </c>
      <c r="C51" s="70" t="s">
        <v>81</v>
      </c>
      <c r="D51" s="70" t="s">
        <v>39</v>
      </c>
      <c r="E51" s="61">
        <v>45300</v>
      </c>
      <c r="F51" s="61">
        <v>45666</v>
      </c>
      <c r="G51" s="61">
        <v>45666</v>
      </c>
      <c r="H51" s="70">
        <v>2.45</v>
      </c>
      <c r="I51" s="59">
        <v>300000</v>
      </c>
      <c r="J51" s="73">
        <f t="shared" si="0"/>
        <v>45300</v>
      </c>
      <c r="K51" s="67">
        <f t="shared" si="1"/>
        <v>45382</v>
      </c>
      <c r="L51" s="67">
        <v>45291</v>
      </c>
      <c r="M51" s="74">
        <f t="shared" si="2"/>
        <v>366</v>
      </c>
      <c r="N51" s="74">
        <f t="shared" si="3"/>
        <v>0</v>
      </c>
      <c r="O51" s="74">
        <f t="shared" si="4"/>
        <v>284</v>
      </c>
      <c r="P51" s="74">
        <f t="shared" si="5"/>
        <v>82</v>
      </c>
      <c r="Q51" s="80">
        <v>1366.67</v>
      </c>
      <c r="R51" s="60" t="s">
        <v>35</v>
      </c>
      <c r="S51" s="81">
        <f t="shared" si="6"/>
        <v>1366.67</v>
      </c>
      <c r="T51" s="47"/>
      <c r="U51" s="47"/>
    </row>
    <row r="52" s="46" customFormat="1" ht="25" customHeight="1" spans="1:21">
      <c r="A52" s="7">
        <v>47</v>
      </c>
      <c r="B52" s="64" t="s">
        <v>32</v>
      </c>
      <c r="C52" s="70" t="s">
        <v>82</v>
      </c>
      <c r="D52" s="70" t="s">
        <v>34</v>
      </c>
      <c r="E52" s="61">
        <v>45307</v>
      </c>
      <c r="F52" s="61">
        <v>45672</v>
      </c>
      <c r="G52" s="61">
        <v>45672</v>
      </c>
      <c r="H52" s="70">
        <v>2.45</v>
      </c>
      <c r="I52" s="59">
        <v>150000</v>
      </c>
      <c r="J52" s="73">
        <f t="shared" si="0"/>
        <v>45307</v>
      </c>
      <c r="K52" s="67">
        <f t="shared" si="1"/>
        <v>45382</v>
      </c>
      <c r="L52" s="67">
        <v>45291</v>
      </c>
      <c r="M52" s="74">
        <f t="shared" si="2"/>
        <v>365</v>
      </c>
      <c r="N52" s="74">
        <f t="shared" si="3"/>
        <v>0</v>
      </c>
      <c r="O52" s="74">
        <f t="shared" si="4"/>
        <v>290</v>
      </c>
      <c r="P52" s="74">
        <f t="shared" si="5"/>
        <v>75</v>
      </c>
      <c r="Q52" s="80">
        <v>625</v>
      </c>
      <c r="R52" s="60" t="s">
        <v>35</v>
      </c>
      <c r="S52" s="81">
        <f t="shared" si="6"/>
        <v>625</v>
      </c>
      <c r="T52" s="47"/>
      <c r="U52" s="47"/>
    </row>
    <row r="53" s="46" customFormat="1" ht="25" customHeight="1" spans="1:21">
      <c r="A53" s="7">
        <v>48</v>
      </c>
      <c r="B53" s="64" t="s">
        <v>32</v>
      </c>
      <c r="C53" s="70" t="s">
        <v>83</v>
      </c>
      <c r="D53" s="70" t="s">
        <v>37</v>
      </c>
      <c r="E53" s="61">
        <v>45307</v>
      </c>
      <c r="F53" s="61">
        <v>45673</v>
      </c>
      <c r="G53" s="61">
        <v>45673</v>
      </c>
      <c r="H53" s="70">
        <v>2.45</v>
      </c>
      <c r="I53" s="59">
        <v>2000000</v>
      </c>
      <c r="J53" s="73">
        <f t="shared" si="0"/>
        <v>45307</v>
      </c>
      <c r="K53" s="67">
        <f t="shared" si="1"/>
        <v>45382</v>
      </c>
      <c r="L53" s="67">
        <v>45291</v>
      </c>
      <c r="M53" s="74">
        <f t="shared" si="2"/>
        <v>366</v>
      </c>
      <c r="N53" s="74">
        <f t="shared" si="3"/>
        <v>0</v>
      </c>
      <c r="O53" s="74">
        <f t="shared" si="4"/>
        <v>291</v>
      </c>
      <c r="P53" s="74">
        <f t="shared" si="5"/>
        <v>75</v>
      </c>
      <c r="Q53" s="80">
        <v>8333.33</v>
      </c>
      <c r="R53" s="60" t="s">
        <v>35</v>
      </c>
      <c r="S53" s="81">
        <f t="shared" si="6"/>
        <v>8333.33</v>
      </c>
      <c r="T53" s="47"/>
      <c r="U53" s="47"/>
    </row>
    <row r="54" s="46" customFormat="1" ht="25" customHeight="1" spans="1:21">
      <c r="A54" s="7">
        <v>49</v>
      </c>
      <c r="B54" s="64" t="s">
        <v>32</v>
      </c>
      <c r="C54" s="70" t="s">
        <v>84</v>
      </c>
      <c r="D54" s="70" t="s">
        <v>39</v>
      </c>
      <c r="E54" s="61">
        <v>45308</v>
      </c>
      <c r="F54" s="61">
        <v>45674</v>
      </c>
      <c r="G54" s="61">
        <v>45674</v>
      </c>
      <c r="H54" s="70">
        <v>2.45</v>
      </c>
      <c r="I54" s="59">
        <v>500000</v>
      </c>
      <c r="J54" s="73">
        <f t="shared" si="0"/>
        <v>45308</v>
      </c>
      <c r="K54" s="67">
        <f t="shared" si="1"/>
        <v>45382</v>
      </c>
      <c r="L54" s="67">
        <v>45291</v>
      </c>
      <c r="M54" s="74">
        <f t="shared" si="2"/>
        <v>366</v>
      </c>
      <c r="N54" s="74">
        <f t="shared" si="3"/>
        <v>0</v>
      </c>
      <c r="O54" s="74">
        <f t="shared" si="4"/>
        <v>292</v>
      </c>
      <c r="P54" s="74">
        <f t="shared" si="5"/>
        <v>74</v>
      </c>
      <c r="Q54" s="80">
        <v>2055.56</v>
      </c>
      <c r="R54" s="60" t="s">
        <v>35</v>
      </c>
      <c r="S54" s="81">
        <f t="shared" si="6"/>
        <v>2055.56</v>
      </c>
      <c r="T54" s="47"/>
      <c r="U54" s="47"/>
    </row>
    <row r="55" s="46" customFormat="1" ht="25" customHeight="1" spans="1:21">
      <c r="A55" s="7">
        <v>50</v>
      </c>
      <c r="B55" s="64" t="s">
        <v>32</v>
      </c>
      <c r="C55" s="70" t="s">
        <v>85</v>
      </c>
      <c r="D55" s="70" t="s">
        <v>39</v>
      </c>
      <c r="E55" s="61">
        <v>45313</v>
      </c>
      <c r="F55" s="61">
        <v>45679</v>
      </c>
      <c r="G55" s="61">
        <v>45679</v>
      </c>
      <c r="H55" s="70">
        <v>2.45</v>
      </c>
      <c r="I55" s="59">
        <v>2000000</v>
      </c>
      <c r="J55" s="73">
        <f t="shared" si="0"/>
        <v>45313</v>
      </c>
      <c r="K55" s="67">
        <f t="shared" si="1"/>
        <v>45382</v>
      </c>
      <c r="L55" s="67">
        <v>45291</v>
      </c>
      <c r="M55" s="74">
        <f t="shared" si="2"/>
        <v>366</v>
      </c>
      <c r="N55" s="74">
        <f t="shared" si="3"/>
        <v>0</v>
      </c>
      <c r="O55" s="74">
        <f t="shared" si="4"/>
        <v>297</v>
      </c>
      <c r="P55" s="74">
        <f t="shared" si="5"/>
        <v>69</v>
      </c>
      <c r="Q55" s="80">
        <v>7666.67</v>
      </c>
      <c r="R55" s="60" t="s">
        <v>35</v>
      </c>
      <c r="S55" s="81">
        <f t="shared" si="6"/>
        <v>7666.67</v>
      </c>
      <c r="T55" s="47"/>
      <c r="U55" s="47"/>
    </row>
    <row r="56" s="46" customFormat="1" ht="25" customHeight="1" spans="1:21">
      <c r="A56" s="7">
        <v>51</v>
      </c>
      <c r="B56" s="64" t="s">
        <v>32</v>
      </c>
      <c r="C56" s="70" t="s">
        <v>86</v>
      </c>
      <c r="D56" s="70" t="s">
        <v>34</v>
      </c>
      <c r="E56" s="61">
        <v>45314</v>
      </c>
      <c r="F56" s="61">
        <v>45680</v>
      </c>
      <c r="G56" s="61">
        <v>45680</v>
      </c>
      <c r="H56" s="70">
        <v>2.45</v>
      </c>
      <c r="I56" s="59">
        <v>500000</v>
      </c>
      <c r="J56" s="73">
        <f t="shared" si="0"/>
        <v>45314</v>
      </c>
      <c r="K56" s="67">
        <f t="shared" si="1"/>
        <v>45382</v>
      </c>
      <c r="L56" s="67">
        <v>45291</v>
      </c>
      <c r="M56" s="74">
        <f t="shared" si="2"/>
        <v>366</v>
      </c>
      <c r="N56" s="74">
        <f t="shared" si="3"/>
        <v>0</v>
      </c>
      <c r="O56" s="74">
        <f t="shared" si="4"/>
        <v>298</v>
      </c>
      <c r="P56" s="74">
        <f t="shared" si="5"/>
        <v>68</v>
      </c>
      <c r="Q56" s="80">
        <v>1888.89</v>
      </c>
      <c r="R56" s="60" t="s">
        <v>35</v>
      </c>
      <c r="S56" s="81">
        <f t="shared" si="6"/>
        <v>1888.89</v>
      </c>
      <c r="T56" s="47"/>
      <c r="U56" s="47"/>
    </row>
    <row r="57" s="46" customFormat="1" ht="25" customHeight="1" spans="1:21">
      <c r="A57" s="7">
        <v>52</v>
      </c>
      <c r="B57" s="64" t="s">
        <v>32</v>
      </c>
      <c r="C57" s="70" t="s">
        <v>87</v>
      </c>
      <c r="D57" s="70" t="s">
        <v>39</v>
      </c>
      <c r="E57" s="61">
        <v>45315</v>
      </c>
      <c r="F57" s="61">
        <v>45676</v>
      </c>
      <c r="G57" s="61">
        <v>45676</v>
      </c>
      <c r="H57" s="70">
        <v>2.45</v>
      </c>
      <c r="I57" s="59">
        <v>300000</v>
      </c>
      <c r="J57" s="73">
        <f t="shared" si="0"/>
        <v>45315</v>
      </c>
      <c r="K57" s="67">
        <f t="shared" si="1"/>
        <v>45382</v>
      </c>
      <c r="L57" s="67">
        <v>45291</v>
      </c>
      <c r="M57" s="74">
        <f t="shared" si="2"/>
        <v>361</v>
      </c>
      <c r="N57" s="74">
        <f t="shared" si="3"/>
        <v>0</v>
      </c>
      <c r="O57" s="74">
        <f t="shared" si="4"/>
        <v>294</v>
      </c>
      <c r="P57" s="74">
        <f t="shared" si="5"/>
        <v>67</v>
      </c>
      <c r="Q57" s="80">
        <v>1116.67</v>
      </c>
      <c r="R57" s="60" t="s">
        <v>35</v>
      </c>
      <c r="S57" s="81">
        <f t="shared" si="6"/>
        <v>1116.67</v>
      </c>
      <c r="T57" s="47"/>
      <c r="U57" s="47"/>
    </row>
    <row r="58" s="46" customFormat="1" ht="25" customHeight="1" spans="1:21">
      <c r="A58" s="7">
        <v>53</v>
      </c>
      <c r="B58" s="64" t="s">
        <v>32</v>
      </c>
      <c r="C58" s="70" t="s">
        <v>88</v>
      </c>
      <c r="D58" s="70" t="s">
        <v>37</v>
      </c>
      <c r="E58" s="61">
        <v>45317</v>
      </c>
      <c r="F58" s="61">
        <v>45683</v>
      </c>
      <c r="G58" s="61">
        <v>45683</v>
      </c>
      <c r="H58" s="70">
        <v>2.45</v>
      </c>
      <c r="I58" s="59">
        <v>200000</v>
      </c>
      <c r="J58" s="73">
        <f t="shared" si="0"/>
        <v>45317</v>
      </c>
      <c r="K58" s="67">
        <f t="shared" si="1"/>
        <v>45382</v>
      </c>
      <c r="L58" s="67">
        <v>45291</v>
      </c>
      <c r="M58" s="74">
        <f t="shared" si="2"/>
        <v>366</v>
      </c>
      <c r="N58" s="74">
        <f t="shared" si="3"/>
        <v>0</v>
      </c>
      <c r="O58" s="74">
        <f t="shared" si="4"/>
        <v>301</v>
      </c>
      <c r="P58" s="74">
        <f t="shared" si="5"/>
        <v>65</v>
      </c>
      <c r="Q58" s="80">
        <v>722.22</v>
      </c>
      <c r="R58" s="60" t="s">
        <v>35</v>
      </c>
      <c r="S58" s="81">
        <f t="shared" si="6"/>
        <v>722.22</v>
      </c>
      <c r="T58" s="47"/>
      <c r="U58" s="47"/>
    </row>
    <row r="59" s="46" customFormat="1" ht="25" customHeight="1" spans="1:21">
      <c r="A59" s="7">
        <v>54</v>
      </c>
      <c r="B59" s="64" t="s">
        <v>32</v>
      </c>
      <c r="C59" s="70" t="s">
        <v>89</v>
      </c>
      <c r="D59" s="70" t="s">
        <v>34</v>
      </c>
      <c r="E59" s="61">
        <v>45320</v>
      </c>
      <c r="F59" s="61">
        <v>45686</v>
      </c>
      <c r="G59" s="61">
        <v>45686</v>
      </c>
      <c r="H59" s="70">
        <v>2.45</v>
      </c>
      <c r="I59" s="59">
        <v>200000</v>
      </c>
      <c r="J59" s="73">
        <f t="shared" si="0"/>
        <v>45320</v>
      </c>
      <c r="K59" s="67">
        <f t="shared" si="1"/>
        <v>45382</v>
      </c>
      <c r="L59" s="67">
        <v>45291</v>
      </c>
      <c r="M59" s="74">
        <f t="shared" si="2"/>
        <v>366</v>
      </c>
      <c r="N59" s="74">
        <f t="shared" si="3"/>
        <v>0</v>
      </c>
      <c r="O59" s="74">
        <f t="shared" si="4"/>
        <v>304</v>
      </c>
      <c r="P59" s="74">
        <f t="shared" si="5"/>
        <v>62</v>
      </c>
      <c r="Q59" s="80">
        <v>688.89</v>
      </c>
      <c r="R59" s="60" t="s">
        <v>35</v>
      </c>
      <c r="S59" s="81">
        <f t="shared" si="6"/>
        <v>688.89</v>
      </c>
      <c r="T59" s="47"/>
      <c r="U59" s="47"/>
    </row>
    <row r="60" s="46" customFormat="1" ht="25" customHeight="1" spans="1:21">
      <c r="A60" s="7">
        <v>55</v>
      </c>
      <c r="B60" s="64" t="s">
        <v>32</v>
      </c>
      <c r="C60" s="70" t="s">
        <v>90</v>
      </c>
      <c r="D60" s="70" t="s">
        <v>39</v>
      </c>
      <c r="E60" s="61">
        <v>45322</v>
      </c>
      <c r="F60" s="61">
        <v>45687</v>
      </c>
      <c r="G60" s="61">
        <v>45687</v>
      </c>
      <c r="H60" s="70">
        <v>2.45</v>
      </c>
      <c r="I60" s="59">
        <v>200000</v>
      </c>
      <c r="J60" s="73">
        <f t="shared" si="0"/>
        <v>45322</v>
      </c>
      <c r="K60" s="67">
        <f t="shared" si="1"/>
        <v>45382</v>
      </c>
      <c r="L60" s="67">
        <v>45291</v>
      </c>
      <c r="M60" s="74">
        <f t="shared" si="2"/>
        <v>365</v>
      </c>
      <c r="N60" s="74">
        <f t="shared" si="3"/>
        <v>0</v>
      </c>
      <c r="O60" s="74">
        <f t="shared" si="4"/>
        <v>305</v>
      </c>
      <c r="P60" s="74">
        <f t="shared" si="5"/>
        <v>60</v>
      </c>
      <c r="Q60" s="80">
        <v>666.67</v>
      </c>
      <c r="R60" s="60" t="s">
        <v>35</v>
      </c>
      <c r="S60" s="81">
        <f t="shared" si="6"/>
        <v>666.67</v>
      </c>
      <c r="T60" s="47"/>
      <c r="U60" s="47"/>
    </row>
    <row r="61" s="46" customFormat="1" ht="25" customHeight="1" spans="1:21">
      <c r="A61" s="7">
        <v>56</v>
      </c>
      <c r="B61" s="64" t="s">
        <v>32</v>
      </c>
      <c r="C61" s="70" t="s">
        <v>91</v>
      </c>
      <c r="D61" s="70" t="s">
        <v>37</v>
      </c>
      <c r="E61" s="61">
        <v>45328</v>
      </c>
      <c r="F61" s="61">
        <v>45693</v>
      </c>
      <c r="G61" s="61">
        <v>45693</v>
      </c>
      <c r="H61" s="70">
        <v>2.45</v>
      </c>
      <c r="I61" s="59">
        <v>300000</v>
      </c>
      <c r="J61" s="73">
        <f t="shared" si="0"/>
        <v>45328</v>
      </c>
      <c r="K61" s="67">
        <f t="shared" si="1"/>
        <v>45382</v>
      </c>
      <c r="L61" s="67">
        <v>45291</v>
      </c>
      <c r="M61" s="74">
        <f t="shared" si="2"/>
        <v>365</v>
      </c>
      <c r="N61" s="74">
        <f t="shared" si="3"/>
        <v>0</v>
      </c>
      <c r="O61" s="74">
        <f t="shared" si="4"/>
        <v>311</v>
      </c>
      <c r="P61" s="74">
        <f t="shared" si="5"/>
        <v>54</v>
      </c>
      <c r="Q61" s="80">
        <v>900</v>
      </c>
      <c r="R61" s="60" t="s">
        <v>35</v>
      </c>
      <c r="S61" s="81">
        <f t="shared" si="6"/>
        <v>900</v>
      </c>
      <c r="T61" s="47"/>
      <c r="U61" s="47"/>
    </row>
    <row r="62" s="46" customFormat="1" ht="25" customHeight="1" spans="1:21">
      <c r="A62" s="7">
        <v>57</v>
      </c>
      <c r="B62" s="64" t="s">
        <v>32</v>
      </c>
      <c r="C62" s="70" t="s">
        <v>92</v>
      </c>
      <c r="D62" s="70" t="s">
        <v>34</v>
      </c>
      <c r="E62" s="61">
        <v>45330</v>
      </c>
      <c r="F62" s="61">
        <v>45696</v>
      </c>
      <c r="G62" s="61">
        <v>45696</v>
      </c>
      <c r="H62" s="70">
        <v>2.45</v>
      </c>
      <c r="I62" s="59">
        <v>300000</v>
      </c>
      <c r="J62" s="73">
        <f t="shared" si="0"/>
        <v>45330</v>
      </c>
      <c r="K62" s="67">
        <f t="shared" si="1"/>
        <v>45382</v>
      </c>
      <c r="L62" s="67">
        <v>45291</v>
      </c>
      <c r="M62" s="74">
        <f t="shared" si="2"/>
        <v>366</v>
      </c>
      <c r="N62" s="74">
        <f t="shared" si="3"/>
        <v>0</v>
      </c>
      <c r="O62" s="74">
        <f t="shared" si="4"/>
        <v>314</v>
      </c>
      <c r="P62" s="74">
        <f t="shared" si="5"/>
        <v>52</v>
      </c>
      <c r="Q62" s="80">
        <v>866.67</v>
      </c>
      <c r="R62" s="60" t="s">
        <v>35</v>
      </c>
      <c r="S62" s="81">
        <f t="shared" si="6"/>
        <v>866.67</v>
      </c>
      <c r="T62" s="47"/>
      <c r="U62" s="47"/>
    </row>
    <row r="63" s="46" customFormat="1" ht="25" customHeight="1" spans="1:21">
      <c r="A63" s="7">
        <v>58</v>
      </c>
      <c r="B63" s="64" t="s">
        <v>32</v>
      </c>
      <c r="C63" s="70" t="s">
        <v>93</v>
      </c>
      <c r="D63" s="70" t="s">
        <v>34</v>
      </c>
      <c r="E63" s="61">
        <v>45331</v>
      </c>
      <c r="F63" s="61">
        <v>45696</v>
      </c>
      <c r="G63" s="61">
        <v>45696</v>
      </c>
      <c r="H63" s="70">
        <v>2.45</v>
      </c>
      <c r="I63" s="59">
        <v>500000</v>
      </c>
      <c r="J63" s="73">
        <f t="shared" si="0"/>
        <v>45331</v>
      </c>
      <c r="K63" s="67">
        <f t="shared" si="1"/>
        <v>45382</v>
      </c>
      <c r="L63" s="67">
        <v>45291</v>
      </c>
      <c r="M63" s="74">
        <f t="shared" si="2"/>
        <v>365</v>
      </c>
      <c r="N63" s="74">
        <f t="shared" si="3"/>
        <v>0</v>
      </c>
      <c r="O63" s="74">
        <f t="shared" si="4"/>
        <v>314</v>
      </c>
      <c r="P63" s="74">
        <f t="shared" si="5"/>
        <v>51</v>
      </c>
      <c r="Q63" s="80">
        <v>1416.67</v>
      </c>
      <c r="R63" s="60" t="s">
        <v>35</v>
      </c>
      <c r="S63" s="81">
        <f t="shared" si="6"/>
        <v>1416.67</v>
      </c>
      <c r="T63" s="47"/>
      <c r="U63" s="47"/>
    </row>
    <row r="64" s="46" customFormat="1" ht="25" customHeight="1" spans="1:21">
      <c r="A64" s="7">
        <v>59</v>
      </c>
      <c r="B64" s="64" t="s">
        <v>32</v>
      </c>
      <c r="C64" s="70" t="s">
        <v>94</v>
      </c>
      <c r="D64" s="70" t="s">
        <v>37</v>
      </c>
      <c r="E64" s="61">
        <v>45349</v>
      </c>
      <c r="F64" s="61">
        <v>45715</v>
      </c>
      <c r="G64" s="61">
        <v>45715</v>
      </c>
      <c r="H64" s="70">
        <v>2.45</v>
      </c>
      <c r="I64" s="59">
        <v>2000000</v>
      </c>
      <c r="J64" s="73">
        <f t="shared" si="0"/>
        <v>45349</v>
      </c>
      <c r="K64" s="67">
        <f t="shared" si="1"/>
        <v>45382</v>
      </c>
      <c r="L64" s="67">
        <v>45291</v>
      </c>
      <c r="M64" s="74">
        <f t="shared" si="2"/>
        <v>366</v>
      </c>
      <c r="N64" s="74">
        <f t="shared" si="3"/>
        <v>0</v>
      </c>
      <c r="O64" s="74">
        <f t="shared" si="4"/>
        <v>333</v>
      </c>
      <c r="P64" s="74">
        <f t="shared" si="5"/>
        <v>33</v>
      </c>
      <c r="Q64" s="80">
        <v>3666.67</v>
      </c>
      <c r="R64" s="60" t="s">
        <v>35</v>
      </c>
      <c r="S64" s="81">
        <f t="shared" si="6"/>
        <v>3666.67</v>
      </c>
      <c r="T64" s="47"/>
      <c r="U64" s="47"/>
    </row>
    <row r="65" s="46" customFormat="1" ht="25" customHeight="1" spans="1:21">
      <c r="A65" s="7">
        <v>60</v>
      </c>
      <c r="B65" s="64" t="s">
        <v>32</v>
      </c>
      <c r="C65" s="70" t="s">
        <v>95</v>
      </c>
      <c r="D65" s="70" t="s">
        <v>34</v>
      </c>
      <c r="E65" s="61">
        <v>45350</v>
      </c>
      <c r="F65" s="61">
        <v>45716</v>
      </c>
      <c r="G65" s="61">
        <v>45716</v>
      </c>
      <c r="H65" s="70">
        <v>2.45</v>
      </c>
      <c r="I65" s="59">
        <v>300000</v>
      </c>
      <c r="J65" s="73">
        <f t="shared" si="0"/>
        <v>45350</v>
      </c>
      <c r="K65" s="67">
        <f t="shared" si="1"/>
        <v>45382</v>
      </c>
      <c r="L65" s="67">
        <v>45291</v>
      </c>
      <c r="M65" s="74">
        <f t="shared" si="2"/>
        <v>366</v>
      </c>
      <c r="N65" s="74">
        <f t="shared" si="3"/>
        <v>0</v>
      </c>
      <c r="O65" s="74">
        <f t="shared" si="4"/>
        <v>334</v>
      </c>
      <c r="P65" s="74">
        <f t="shared" si="5"/>
        <v>32</v>
      </c>
      <c r="Q65" s="80">
        <v>533.33</v>
      </c>
      <c r="R65" s="60" t="s">
        <v>35</v>
      </c>
      <c r="S65" s="81">
        <f t="shared" si="6"/>
        <v>533.33</v>
      </c>
      <c r="T65" s="47"/>
      <c r="U65" s="47"/>
    </row>
    <row r="66" s="46" customFormat="1" ht="25" customHeight="1" spans="1:21">
      <c r="A66" s="7">
        <v>61</v>
      </c>
      <c r="B66" s="64" t="s">
        <v>32</v>
      </c>
      <c r="C66" s="70" t="s">
        <v>96</v>
      </c>
      <c r="D66" s="70" t="s">
        <v>37</v>
      </c>
      <c r="E66" s="61">
        <v>45377</v>
      </c>
      <c r="F66" s="61">
        <v>45742</v>
      </c>
      <c r="G66" s="61">
        <v>45742</v>
      </c>
      <c r="H66" s="70">
        <v>2.45</v>
      </c>
      <c r="I66" s="59">
        <v>500000</v>
      </c>
      <c r="J66" s="73">
        <f t="shared" si="0"/>
        <v>45377</v>
      </c>
      <c r="K66" s="67">
        <f t="shared" si="1"/>
        <v>45382</v>
      </c>
      <c r="L66" s="67">
        <v>45291</v>
      </c>
      <c r="M66" s="74">
        <f t="shared" si="2"/>
        <v>365</v>
      </c>
      <c r="N66" s="74">
        <f t="shared" si="3"/>
        <v>0</v>
      </c>
      <c r="O66" s="74">
        <f t="shared" si="4"/>
        <v>360</v>
      </c>
      <c r="P66" s="74">
        <f t="shared" si="5"/>
        <v>5</v>
      </c>
      <c r="Q66" s="80">
        <v>138.89</v>
      </c>
      <c r="R66" s="60" t="s">
        <v>35</v>
      </c>
      <c r="S66" s="81">
        <f t="shared" si="6"/>
        <v>138.89</v>
      </c>
      <c r="T66" s="47"/>
      <c r="U66" s="47"/>
    </row>
    <row r="67" s="46" customFormat="1" ht="25" customHeight="1" spans="1:21">
      <c r="A67" s="7">
        <v>62</v>
      </c>
      <c r="B67" s="64" t="s">
        <v>32</v>
      </c>
      <c r="C67" s="70" t="s">
        <v>97</v>
      </c>
      <c r="D67" s="70" t="s">
        <v>34</v>
      </c>
      <c r="E67" s="61">
        <v>45378</v>
      </c>
      <c r="F67" s="61">
        <v>45741</v>
      </c>
      <c r="G67" s="61">
        <v>45741</v>
      </c>
      <c r="H67" s="70">
        <v>2.45</v>
      </c>
      <c r="I67" s="59">
        <v>300000</v>
      </c>
      <c r="J67" s="73">
        <f t="shared" si="0"/>
        <v>45378</v>
      </c>
      <c r="K67" s="67">
        <f t="shared" si="1"/>
        <v>45382</v>
      </c>
      <c r="L67" s="67">
        <v>45291</v>
      </c>
      <c r="M67" s="74">
        <f t="shared" si="2"/>
        <v>363</v>
      </c>
      <c r="N67" s="74">
        <f t="shared" si="3"/>
        <v>0</v>
      </c>
      <c r="O67" s="74">
        <f t="shared" si="4"/>
        <v>359</v>
      </c>
      <c r="P67" s="74">
        <f t="shared" si="5"/>
        <v>4</v>
      </c>
      <c r="Q67" s="80">
        <v>66.67</v>
      </c>
      <c r="R67" s="60" t="s">
        <v>35</v>
      </c>
      <c r="S67" s="81">
        <f t="shared" si="6"/>
        <v>66.67</v>
      </c>
      <c r="T67" s="47"/>
      <c r="U67" s="47"/>
    </row>
    <row r="68" s="46" customFormat="1" ht="25" customHeight="1" spans="1:21">
      <c r="A68" s="7">
        <v>63</v>
      </c>
      <c r="B68" s="64" t="s">
        <v>32</v>
      </c>
      <c r="C68" s="70" t="s">
        <v>98</v>
      </c>
      <c r="D68" s="70" t="s">
        <v>39</v>
      </c>
      <c r="E68" s="61">
        <v>45379</v>
      </c>
      <c r="F68" s="61">
        <v>45743</v>
      </c>
      <c r="G68" s="61">
        <v>45743</v>
      </c>
      <c r="H68" s="70">
        <v>2.45</v>
      </c>
      <c r="I68" s="59">
        <v>500000</v>
      </c>
      <c r="J68" s="73">
        <f t="shared" si="0"/>
        <v>45379</v>
      </c>
      <c r="K68" s="67">
        <f t="shared" si="1"/>
        <v>45382</v>
      </c>
      <c r="L68" s="67">
        <v>45291</v>
      </c>
      <c r="M68" s="74">
        <f t="shared" si="2"/>
        <v>364</v>
      </c>
      <c r="N68" s="74">
        <f t="shared" si="3"/>
        <v>0</v>
      </c>
      <c r="O68" s="74">
        <f t="shared" si="4"/>
        <v>361</v>
      </c>
      <c r="P68" s="74">
        <f t="shared" si="5"/>
        <v>3</v>
      </c>
      <c r="Q68" s="80">
        <v>83.33</v>
      </c>
      <c r="R68" s="60" t="s">
        <v>35</v>
      </c>
      <c r="S68" s="81">
        <f t="shared" si="6"/>
        <v>83.33</v>
      </c>
      <c r="T68" s="47"/>
      <c r="U68" s="47"/>
    </row>
    <row r="69" s="46" customFormat="1" ht="25" customHeight="1" spans="1:21">
      <c r="A69" s="7">
        <v>64</v>
      </c>
      <c r="B69" s="64" t="s">
        <v>32</v>
      </c>
      <c r="C69" s="70" t="s">
        <v>99</v>
      </c>
      <c r="D69" s="70" t="s">
        <v>37</v>
      </c>
      <c r="E69" s="61">
        <v>45379</v>
      </c>
      <c r="F69" s="61">
        <v>45743</v>
      </c>
      <c r="G69" s="61">
        <v>45743</v>
      </c>
      <c r="H69" s="70">
        <v>2.45</v>
      </c>
      <c r="I69" s="59">
        <v>5000000</v>
      </c>
      <c r="J69" s="73">
        <f t="shared" si="0"/>
        <v>45379</v>
      </c>
      <c r="K69" s="67">
        <f t="shared" si="1"/>
        <v>45382</v>
      </c>
      <c r="L69" s="67">
        <v>45291</v>
      </c>
      <c r="M69" s="74">
        <f t="shared" si="2"/>
        <v>364</v>
      </c>
      <c r="N69" s="74">
        <f t="shared" si="3"/>
        <v>0</v>
      </c>
      <c r="O69" s="74">
        <f t="shared" si="4"/>
        <v>361</v>
      </c>
      <c r="P69" s="74">
        <f t="shared" si="5"/>
        <v>3</v>
      </c>
      <c r="Q69" s="80">
        <v>833.33</v>
      </c>
      <c r="R69" s="60" t="s">
        <v>35</v>
      </c>
      <c r="S69" s="81">
        <f t="shared" si="6"/>
        <v>833.33</v>
      </c>
      <c r="T69" s="47"/>
      <c r="U69" s="47"/>
    </row>
    <row r="70" s="46" customFormat="1" ht="25" customHeight="1" spans="1:21">
      <c r="A70" s="7">
        <v>65</v>
      </c>
      <c r="B70" s="64" t="s">
        <v>32</v>
      </c>
      <c r="C70" s="70" t="s">
        <v>100</v>
      </c>
      <c r="D70" s="70" t="s">
        <v>39</v>
      </c>
      <c r="E70" s="61">
        <v>45379</v>
      </c>
      <c r="F70" s="61">
        <v>45742</v>
      </c>
      <c r="G70" s="61">
        <v>45742</v>
      </c>
      <c r="H70" s="70">
        <v>2.45</v>
      </c>
      <c r="I70" s="59">
        <v>300000</v>
      </c>
      <c r="J70" s="73">
        <f t="shared" ref="J70:J76" si="7">IF(45292&lt;E70*1,E70,45292)</f>
        <v>45379</v>
      </c>
      <c r="K70" s="67">
        <f t="shared" ref="K70:K76" si="8">IF(G70*1&lt;45382,G70,45382)</f>
        <v>45382</v>
      </c>
      <c r="L70" s="67">
        <v>45291</v>
      </c>
      <c r="M70" s="74">
        <f t="shared" ref="M70:M77" si="9">G70-E70</f>
        <v>363</v>
      </c>
      <c r="N70" s="74">
        <f t="shared" ref="N70:N76" si="10">IF(E70*1&lt;45291,L70-E70,0)</f>
        <v>0</v>
      </c>
      <c r="O70" s="74">
        <f t="shared" ref="O70:O76" si="11">IF(G70*1&lt;45382,0,M70-N70-P70)</f>
        <v>360</v>
      </c>
      <c r="P70" s="74">
        <f t="shared" ref="P70:P76" si="12">K70-J70</f>
        <v>3</v>
      </c>
      <c r="Q70" s="80">
        <v>50</v>
      </c>
      <c r="R70" s="60" t="s">
        <v>35</v>
      </c>
      <c r="S70" s="81">
        <f t="shared" ref="S70:S76" si="13">ROUND(IF(E70*1&lt;45072,I70*0.01*P70/360,I70*0.02*P70/360),2)</f>
        <v>50</v>
      </c>
      <c r="T70" s="47"/>
      <c r="U70" s="47"/>
    </row>
    <row r="71" s="46" customFormat="1" ht="25" customHeight="1" spans="1:21">
      <c r="A71" s="7">
        <v>66</v>
      </c>
      <c r="B71" s="64" t="s">
        <v>32</v>
      </c>
      <c r="C71" s="70" t="s">
        <v>101</v>
      </c>
      <c r="D71" s="70" t="s">
        <v>34</v>
      </c>
      <c r="E71" s="61">
        <v>45380</v>
      </c>
      <c r="F71" s="61">
        <v>45745</v>
      </c>
      <c r="G71" s="61">
        <v>45745</v>
      </c>
      <c r="H71" s="70">
        <v>2.45</v>
      </c>
      <c r="I71" s="59">
        <v>150000</v>
      </c>
      <c r="J71" s="73">
        <f t="shared" si="7"/>
        <v>45380</v>
      </c>
      <c r="K71" s="67">
        <f t="shared" si="8"/>
        <v>45382</v>
      </c>
      <c r="L71" s="67">
        <v>45291</v>
      </c>
      <c r="M71" s="74">
        <f t="shared" si="9"/>
        <v>365</v>
      </c>
      <c r="N71" s="74">
        <f t="shared" si="10"/>
        <v>0</v>
      </c>
      <c r="O71" s="74">
        <f t="shared" si="11"/>
        <v>363</v>
      </c>
      <c r="P71" s="74">
        <f t="shared" si="12"/>
        <v>2</v>
      </c>
      <c r="Q71" s="80">
        <v>16.67</v>
      </c>
      <c r="R71" s="60" t="s">
        <v>35</v>
      </c>
      <c r="S71" s="81">
        <f t="shared" si="13"/>
        <v>16.67</v>
      </c>
      <c r="T71" s="47"/>
      <c r="U71" s="47"/>
    </row>
    <row r="72" s="46" customFormat="1" ht="25" customHeight="1" spans="1:21">
      <c r="A72" s="7">
        <v>67</v>
      </c>
      <c r="B72" s="64" t="s">
        <v>32</v>
      </c>
      <c r="C72" s="70" t="s">
        <v>102</v>
      </c>
      <c r="D72" s="70" t="s">
        <v>39</v>
      </c>
      <c r="E72" s="61">
        <v>45380</v>
      </c>
      <c r="F72" s="61">
        <v>45742</v>
      </c>
      <c r="G72" s="61">
        <v>45742</v>
      </c>
      <c r="H72" s="70">
        <v>2.45</v>
      </c>
      <c r="I72" s="59">
        <v>1500000</v>
      </c>
      <c r="J72" s="73">
        <f t="shared" si="7"/>
        <v>45380</v>
      </c>
      <c r="K72" s="67">
        <f t="shared" si="8"/>
        <v>45382</v>
      </c>
      <c r="L72" s="67">
        <v>45291</v>
      </c>
      <c r="M72" s="74">
        <f t="shared" si="9"/>
        <v>362</v>
      </c>
      <c r="N72" s="74">
        <f t="shared" si="10"/>
        <v>0</v>
      </c>
      <c r="O72" s="74">
        <f t="shared" si="11"/>
        <v>360</v>
      </c>
      <c r="P72" s="74">
        <f t="shared" si="12"/>
        <v>2</v>
      </c>
      <c r="Q72" s="80">
        <v>166.67</v>
      </c>
      <c r="R72" s="60" t="s">
        <v>35</v>
      </c>
      <c r="S72" s="81">
        <f t="shared" si="13"/>
        <v>166.67</v>
      </c>
      <c r="T72" s="47"/>
      <c r="U72" s="47"/>
    </row>
    <row r="73" s="46" customFormat="1" ht="25" customHeight="1" spans="1:21">
      <c r="A73" s="7">
        <v>68</v>
      </c>
      <c r="B73" s="64" t="s">
        <v>32</v>
      </c>
      <c r="C73" s="70" t="s">
        <v>83</v>
      </c>
      <c r="D73" s="70" t="s">
        <v>37</v>
      </c>
      <c r="E73" s="61">
        <v>45380</v>
      </c>
      <c r="F73" s="61">
        <v>45745</v>
      </c>
      <c r="G73" s="61">
        <v>45745</v>
      </c>
      <c r="H73" s="70">
        <v>2.45</v>
      </c>
      <c r="I73" s="59">
        <v>1000000</v>
      </c>
      <c r="J73" s="73">
        <f t="shared" si="7"/>
        <v>45380</v>
      </c>
      <c r="K73" s="67">
        <f t="shared" si="8"/>
        <v>45382</v>
      </c>
      <c r="L73" s="67">
        <v>45291</v>
      </c>
      <c r="M73" s="74">
        <f t="shared" si="9"/>
        <v>365</v>
      </c>
      <c r="N73" s="74">
        <f t="shared" si="10"/>
        <v>0</v>
      </c>
      <c r="O73" s="74">
        <f t="shared" si="11"/>
        <v>363</v>
      </c>
      <c r="P73" s="74">
        <f t="shared" si="12"/>
        <v>2</v>
      </c>
      <c r="Q73" s="80">
        <v>111.11</v>
      </c>
      <c r="R73" s="60" t="s">
        <v>35</v>
      </c>
      <c r="S73" s="81">
        <f t="shared" si="13"/>
        <v>111.11</v>
      </c>
      <c r="T73" s="47"/>
      <c r="U73" s="47"/>
    </row>
    <row r="74" s="46" customFormat="1" ht="25" customHeight="1" spans="1:21">
      <c r="A74" s="7">
        <v>69</v>
      </c>
      <c r="B74" s="64" t="s">
        <v>32</v>
      </c>
      <c r="C74" s="70" t="s">
        <v>103</v>
      </c>
      <c r="D74" s="70" t="s">
        <v>34</v>
      </c>
      <c r="E74" s="61">
        <v>45381</v>
      </c>
      <c r="F74" s="61">
        <v>45744</v>
      </c>
      <c r="G74" s="61">
        <v>45744</v>
      </c>
      <c r="H74" s="70">
        <v>2.45</v>
      </c>
      <c r="I74" s="59">
        <v>300000</v>
      </c>
      <c r="J74" s="73">
        <f t="shared" si="7"/>
        <v>45381</v>
      </c>
      <c r="K74" s="67">
        <f t="shared" si="8"/>
        <v>45382</v>
      </c>
      <c r="L74" s="67">
        <v>45291</v>
      </c>
      <c r="M74" s="74">
        <f t="shared" si="9"/>
        <v>363</v>
      </c>
      <c r="N74" s="74">
        <f t="shared" si="10"/>
        <v>0</v>
      </c>
      <c r="O74" s="74">
        <f t="shared" si="11"/>
        <v>362</v>
      </c>
      <c r="P74" s="74">
        <f t="shared" si="12"/>
        <v>1</v>
      </c>
      <c r="Q74" s="80">
        <v>16.67</v>
      </c>
      <c r="R74" s="60" t="s">
        <v>35</v>
      </c>
      <c r="S74" s="81">
        <f t="shared" si="13"/>
        <v>16.67</v>
      </c>
      <c r="T74" s="47"/>
      <c r="U74" s="47"/>
    </row>
    <row r="75" s="46" customFormat="1" ht="25" customHeight="1" spans="1:21">
      <c r="A75" s="7">
        <v>70</v>
      </c>
      <c r="B75" s="64" t="s">
        <v>32</v>
      </c>
      <c r="C75" s="70" t="s">
        <v>104</v>
      </c>
      <c r="D75" s="70" t="s">
        <v>39</v>
      </c>
      <c r="E75" s="61">
        <v>45382</v>
      </c>
      <c r="F75" s="61">
        <v>45747</v>
      </c>
      <c r="G75" s="61">
        <v>45747</v>
      </c>
      <c r="H75" s="70">
        <v>2.45</v>
      </c>
      <c r="I75" s="59">
        <v>290000</v>
      </c>
      <c r="J75" s="73">
        <f t="shared" si="7"/>
        <v>45382</v>
      </c>
      <c r="K75" s="67">
        <f t="shared" si="8"/>
        <v>45382</v>
      </c>
      <c r="L75" s="67">
        <v>45291</v>
      </c>
      <c r="M75" s="74">
        <f t="shared" si="9"/>
        <v>365</v>
      </c>
      <c r="N75" s="74">
        <f t="shared" si="10"/>
        <v>0</v>
      </c>
      <c r="O75" s="74">
        <f t="shared" si="11"/>
        <v>365</v>
      </c>
      <c r="P75" s="74">
        <f t="shared" si="12"/>
        <v>0</v>
      </c>
      <c r="Q75" s="80">
        <v>0</v>
      </c>
      <c r="R75" s="60" t="s">
        <v>35</v>
      </c>
      <c r="S75" s="81">
        <f t="shared" si="13"/>
        <v>0</v>
      </c>
      <c r="T75" s="47"/>
      <c r="U75" s="47"/>
    </row>
    <row r="76" s="46" customFormat="1" ht="25" customHeight="1" spans="1:21">
      <c r="A76" s="7">
        <v>71</v>
      </c>
      <c r="B76" s="64" t="s">
        <v>32</v>
      </c>
      <c r="C76" s="70" t="s">
        <v>105</v>
      </c>
      <c r="D76" s="70" t="s">
        <v>39</v>
      </c>
      <c r="E76" s="61">
        <v>45382</v>
      </c>
      <c r="F76" s="61">
        <v>45747</v>
      </c>
      <c r="G76" s="61">
        <v>45747</v>
      </c>
      <c r="H76" s="70">
        <v>2.45</v>
      </c>
      <c r="I76" s="59">
        <v>500000</v>
      </c>
      <c r="J76" s="73">
        <f t="shared" si="7"/>
        <v>45382</v>
      </c>
      <c r="K76" s="67">
        <f t="shared" si="8"/>
        <v>45382</v>
      </c>
      <c r="L76" s="67">
        <v>45291</v>
      </c>
      <c r="M76" s="74">
        <f t="shared" si="9"/>
        <v>365</v>
      </c>
      <c r="N76" s="74">
        <f t="shared" si="10"/>
        <v>0</v>
      </c>
      <c r="O76" s="74">
        <f t="shared" si="11"/>
        <v>365</v>
      </c>
      <c r="P76" s="74">
        <f t="shared" si="12"/>
        <v>0</v>
      </c>
      <c r="Q76" s="80">
        <v>0</v>
      </c>
      <c r="R76" s="60" t="s">
        <v>35</v>
      </c>
      <c r="S76" s="81">
        <f t="shared" si="13"/>
        <v>0</v>
      </c>
      <c r="T76" s="47"/>
      <c r="U76" s="47"/>
    </row>
    <row r="77" s="49" customFormat="1" ht="35" customHeight="1" spans="1:19">
      <c r="A77" s="7">
        <v>72</v>
      </c>
      <c r="B77" s="7" t="s">
        <v>106</v>
      </c>
      <c r="C77" s="7" t="s">
        <v>107</v>
      </c>
      <c r="D77" s="7" t="s">
        <v>37</v>
      </c>
      <c r="E77" s="67" t="s">
        <v>108</v>
      </c>
      <c r="F77" s="67">
        <v>45471</v>
      </c>
      <c r="G77" s="82" t="s">
        <v>109</v>
      </c>
      <c r="H77" s="63">
        <v>3.55</v>
      </c>
      <c r="I77" s="63">
        <v>1500000</v>
      </c>
      <c r="J77" s="67">
        <v>45292</v>
      </c>
      <c r="K77" s="67">
        <v>45382</v>
      </c>
      <c r="L77" s="63"/>
      <c r="M77" s="74">
        <f>N77+O77+P77</f>
        <v>365</v>
      </c>
      <c r="N77" s="63">
        <v>186</v>
      </c>
      <c r="O77" s="63">
        <v>88</v>
      </c>
      <c r="P77" s="63">
        <v>91</v>
      </c>
      <c r="Q77" s="63">
        <v>7583.33</v>
      </c>
      <c r="R77" s="60" t="s">
        <v>35</v>
      </c>
      <c r="S77" s="94">
        <v>45200</v>
      </c>
    </row>
    <row r="78" s="50" customFormat="1" ht="54" customHeight="1" spans="1:19">
      <c r="A78" s="32"/>
      <c r="B78" s="83" t="s">
        <v>6</v>
      </c>
      <c r="C78" s="83"/>
      <c r="D78" s="84"/>
      <c r="E78" s="85"/>
      <c r="F78" s="85"/>
      <c r="G78" s="85"/>
      <c r="H78" s="84"/>
      <c r="I78" s="83">
        <f>SUM(I6:I77)</f>
        <v>58840000</v>
      </c>
      <c r="J78" s="83"/>
      <c r="K78" s="83"/>
      <c r="L78" s="67"/>
      <c r="M78" s="83">
        <f>SUM(M6:M77)</f>
        <v>26255</v>
      </c>
      <c r="N78" s="83">
        <f>SUM(N6:N77)</f>
        <v>4644</v>
      </c>
      <c r="O78" s="83">
        <f>SUM(O6:O77)</f>
        <v>16531</v>
      </c>
      <c r="P78" s="83">
        <f>SUM(P6:P77)</f>
        <v>5080</v>
      </c>
      <c r="Q78" s="83">
        <f>SUM(Q6:Q77)</f>
        <v>227719.47</v>
      </c>
      <c r="R78" s="83"/>
      <c r="S78" s="95">
        <f>SUM(S6:S76)</f>
        <v>220136.14</v>
      </c>
    </row>
    <row r="79" s="46" customFormat="1" ht="25" customHeight="1" spans="1:19">
      <c r="A79" s="86"/>
      <c r="B79" s="87"/>
      <c r="C79" s="88"/>
      <c r="D79" s="89"/>
      <c r="E79" s="90"/>
      <c r="F79" s="90"/>
      <c r="G79" s="90"/>
      <c r="H79" s="89"/>
      <c r="I79" s="88"/>
      <c r="J79" s="88"/>
      <c r="K79" s="88"/>
      <c r="L79" s="88"/>
      <c r="M79" s="88"/>
      <c r="N79" s="88"/>
      <c r="O79" s="88"/>
      <c r="P79" s="88"/>
      <c r="Q79" s="96"/>
      <c r="R79" s="96"/>
      <c r="S79" s="51"/>
    </row>
    <row r="80" s="46" customFormat="1" ht="20" customHeight="1" spans="2:19">
      <c r="B80" s="91"/>
      <c r="C80" s="92"/>
      <c r="D80" s="92"/>
      <c r="E80" s="92"/>
      <c r="F80" s="92" t="s">
        <v>9</v>
      </c>
      <c r="G80" s="92"/>
      <c r="H80" s="92"/>
      <c r="I80" s="92"/>
      <c r="J80" s="92" t="s">
        <v>110</v>
      </c>
      <c r="Q80" s="52"/>
      <c r="S80" s="51"/>
    </row>
    <row r="81" s="46" customFormat="1" ht="20" customHeight="1" spans="2:19">
      <c r="B81" s="93" t="s">
        <v>111</v>
      </c>
      <c r="C81" s="92"/>
      <c r="D81" s="92"/>
      <c r="E81" s="92"/>
      <c r="F81" s="92"/>
      <c r="G81" s="92"/>
      <c r="H81" s="92"/>
      <c r="I81" s="92"/>
      <c r="J81" s="92"/>
      <c r="Q81" s="97"/>
      <c r="S81" s="51"/>
    </row>
    <row r="82" s="46" customFormat="1" ht="14.25" spans="2:19">
      <c r="B82" s="91"/>
      <c r="C82" s="92"/>
      <c r="D82" s="92"/>
      <c r="E82" s="92"/>
      <c r="F82" s="92"/>
      <c r="G82" s="92"/>
      <c r="H82" s="92"/>
      <c r="I82" s="92"/>
      <c r="J82" s="92"/>
      <c r="Q82" s="52"/>
      <c r="S82" s="51"/>
    </row>
    <row r="83" s="46" customFormat="1" ht="17" customHeight="1" spans="2:19">
      <c r="B83" s="91" t="s">
        <v>112</v>
      </c>
      <c r="C83" s="92"/>
      <c r="D83" s="92"/>
      <c r="E83" s="92"/>
      <c r="F83" s="92"/>
      <c r="G83" s="92"/>
      <c r="H83" s="92"/>
      <c r="I83" s="92"/>
      <c r="J83" s="92"/>
      <c r="Q83" s="52"/>
      <c r="S83" s="51"/>
    </row>
  </sheetData>
  <autoFilter ref="A4:Q78">
    <sortState ref="A4:Q78">
      <sortCondition ref="E4"/>
    </sortState>
    <extLst/>
  </autoFilter>
  <mergeCells count="22">
    <mergeCell ref="A1:B1"/>
    <mergeCell ref="A2:Q2"/>
    <mergeCell ref="A3:I3"/>
    <mergeCell ref="J3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" right="0" top="0.629861111111111" bottom="0.629861111111111" header="0.5" footer="0.5"/>
  <pageSetup paperSize="9" scale="6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24"/>
  <sheetViews>
    <sheetView workbookViewId="0">
      <selection activeCell="F19" sqref="F19"/>
    </sheetView>
  </sheetViews>
  <sheetFormatPr defaultColWidth="9" defaultRowHeight="13.5"/>
  <cols>
    <col min="1" max="1" width="4.125" style="12" customWidth="1"/>
    <col min="2" max="2" width="33" style="12" customWidth="1"/>
    <col min="3" max="3" width="5.5" style="12" customWidth="1"/>
    <col min="4" max="4" width="7.5" style="12" customWidth="1"/>
    <col min="5" max="6" width="11.5" style="12"/>
    <col min="7" max="7" width="9.125" style="12" customWidth="1"/>
    <col min="8" max="8" width="7.625" style="12" customWidth="1"/>
    <col min="9" max="9" width="6.375" style="12" customWidth="1"/>
    <col min="10" max="10" width="15.625" style="12" customWidth="1"/>
    <col min="11" max="11" width="18.375" style="13" customWidth="1"/>
    <col min="12" max="16379" width="9" style="12"/>
  </cols>
  <sheetData>
    <row r="1" s="12" customFormat="1" ht="27" customHeight="1" spans="1:12">
      <c r="A1" s="14"/>
      <c r="B1" s="2" t="s">
        <v>113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="12" customFormat="1" ht="35" customHeight="1" spans="1:11">
      <c r="A2" s="15" t="s">
        <v>114</v>
      </c>
      <c r="B2" s="15"/>
      <c r="C2" s="15"/>
      <c r="D2" s="15"/>
      <c r="E2" s="15"/>
      <c r="F2" s="15"/>
      <c r="G2" s="15"/>
      <c r="H2" s="15"/>
      <c r="I2" s="15"/>
      <c r="J2" s="15"/>
      <c r="K2" s="36"/>
    </row>
    <row r="3" s="12" customFormat="1" ht="15" customHeight="1" spans="1:11">
      <c r="A3" s="16" t="s">
        <v>13</v>
      </c>
      <c r="B3" s="16"/>
      <c r="C3" s="16"/>
      <c r="D3" s="16"/>
      <c r="E3" s="16"/>
      <c r="F3" s="16"/>
      <c r="G3" s="16"/>
      <c r="H3" s="16"/>
      <c r="I3" s="37" t="s">
        <v>14</v>
      </c>
      <c r="J3" s="37"/>
      <c r="K3" s="38"/>
    </row>
    <row r="4" s="12" customFormat="1" ht="28" customHeight="1" spans="1:11">
      <c r="A4" s="17" t="s">
        <v>15</v>
      </c>
      <c r="B4" s="17" t="s">
        <v>17</v>
      </c>
      <c r="C4" s="17" t="s">
        <v>18</v>
      </c>
      <c r="D4" s="18" t="s">
        <v>115</v>
      </c>
      <c r="E4" s="17" t="s">
        <v>116</v>
      </c>
      <c r="F4" s="17" t="s">
        <v>117</v>
      </c>
      <c r="G4" s="19" t="s">
        <v>118</v>
      </c>
      <c r="H4" s="17" t="s">
        <v>22</v>
      </c>
      <c r="I4" s="17" t="s">
        <v>119</v>
      </c>
      <c r="J4" s="17" t="s">
        <v>23</v>
      </c>
      <c r="K4" s="39" t="s">
        <v>120</v>
      </c>
    </row>
    <row r="5" s="12" customFormat="1" ht="28" customHeight="1" spans="1:11">
      <c r="A5" s="17"/>
      <c r="B5" s="17"/>
      <c r="C5" s="17"/>
      <c r="D5" s="20"/>
      <c r="E5" s="17"/>
      <c r="F5" s="17"/>
      <c r="G5" s="21"/>
      <c r="H5" s="17"/>
      <c r="I5" s="17"/>
      <c r="J5" s="17"/>
      <c r="K5" s="39"/>
    </row>
    <row r="6" s="12" customFormat="1" ht="28" customHeight="1" spans="1:12">
      <c r="A6" s="22">
        <v>1</v>
      </c>
      <c r="B6" s="23" t="s">
        <v>81</v>
      </c>
      <c r="C6" s="24" t="s">
        <v>39</v>
      </c>
      <c r="D6" s="25">
        <v>0.8</v>
      </c>
      <c r="E6" s="26">
        <v>45300</v>
      </c>
      <c r="F6" s="26">
        <v>45666</v>
      </c>
      <c r="G6" s="27">
        <v>1</v>
      </c>
      <c r="H6" s="28">
        <v>2.45</v>
      </c>
      <c r="I6" s="40">
        <v>0.003</v>
      </c>
      <c r="J6" s="41">
        <f>30*10000</f>
        <v>300000</v>
      </c>
      <c r="K6" s="42">
        <f t="shared" ref="K6:K14" si="0">+J6*I6*D6</f>
        <v>720</v>
      </c>
      <c r="L6" s="43"/>
    </row>
    <row r="7" s="12" customFormat="1" ht="28" customHeight="1" spans="1:12">
      <c r="A7" s="22">
        <v>2</v>
      </c>
      <c r="B7" s="23" t="s">
        <v>83</v>
      </c>
      <c r="C7" s="24" t="s">
        <v>37</v>
      </c>
      <c r="D7" s="25">
        <v>1</v>
      </c>
      <c r="E7" s="26">
        <v>45307</v>
      </c>
      <c r="F7" s="26">
        <v>45673</v>
      </c>
      <c r="G7" s="27">
        <v>1</v>
      </c>
      <c r="H7" s="28">
        <v>2.45</v>
      </c>
      <c r="I7" s="40">
        <v>0.002</v>
      </c>
      <c r="J7" s="41">
        <v>2000000</v>
      </c>
      <c r="K7" s="42">
        <f t="shared" si="0"/>
        <v>4000</v>
      </c>
      <c r="L7" s="43"/>
    </row>
    <row r="8" s="12" customFormat="1" ht="28" customHeight="1" spans="1:12">
      <c r="A8" s="22">
        <v>3</v>
      </c>
      <c r="B8" s="23" t="s">
        <v>86</v>
      </c>
      <c r="C8" s="24" t="s">
        <v>34</v>
      </c>
      <c r="D8" s="25">
        <v>0.7</v>
      </c>
      <c r="E8" s="26">
        <v>45314</v>
      </c>
      <c r="F8" s="26">
        <v>45680</v>
      </c>
      <c r="G8" s="27">
        <v>1</v>
      </c>
      <c r="H8" s="28">
        <v>2.45</v>
      </c>
      <c r="I8" s="44">
        <v>0.005</v>
      </c>
      <c r="J8" s="45">
        <v>500000</v>
      </c>
      <c r="K8" s="42">
        <f t="shared" si="0"/>
        <v>1750</v>
      </c>
      <c r="L8" s="43"/>
    </row>
    <row r="9" s="12" customFormat="1" ht="27" customHeight="1" spans="1:12">
      <c r="A9" s="22">
        <v>4</v>
      </c>
      <c r="B9" s="23" t="s">
        <v>87</v>
      </c>
      <c r="C9" s="24" t="s">
        <v>39</v>
      </c>
      <c r="D9" s="25">
        <v>0.8</v>
      </c>
      <c r="E9" s="26">
        <v>45310</v>
      </c>
      <c r="F9" s="26">
        <v>45676</v>
      </c>
      <c r="G9" s="27">
        <v>1</v>
      </c>
      <c r="H9" s="28">
        <v>2.45</v>
      </c>
      <c r="I9" s="40">
        <v>0.003</v>
      </c>
      <c r="J9" s="45">
        <v>300000</v>
      </c>
      <c r="K9" s="42">
        <f t="shared" si="0"/>
        <v>720</v>
      </c>
      <c r="L9" s="43"/>
    </row>
    <row r="10" s="12" customFormat="1" ht="28" customHeight="1" spans="1:12">
      <c r="A10" s="22">
        <v>5</v>
      </c>
      <c r="B10" s="29" t="s">
        <v>121</v>
      </c>
      <c r="C10" s="24" t="s">
        <v>39</v>
      </c>
      <c r="D10" s="25">
        <v>0.8</v>
      </c>
      <c r="E10" s="26">
        <v>45341</v>
      </c>
      <c r="F10" s="26">
        <v>45707</v>
      </c>
      <c r="G10" s="27">
        <v>1</v>
      </c>
      <c r="H10" s="28">
        <v>5.4</v>
      </c>
      <c r="I10" s="40">
        <v>0.003</v>
      </c>
      <c r="J10" s="45">
        <v>300000</v>
      </c>
      <c r="K10" s="42">
        <f t="shared" si="0"/>
        <v>720</v>
      </c>
      <c r="L10" s="43"/>
    </row>
    <row r="11" s="12" customFormat="1" ht="28" customHeight="1" spans="1:12">
      <c r="A11" s="22">
        <v>6</v>
      </c>
      <c r="B11" s="29" t="s">
        <v>94</v>
      </c>
      <c r="C11" s="24" t="s">
        <v>37</v>
      </c>
      <c r="D11" s="25">
        <v>1</v>
      </c>
      <c r="E11" s="26">
        <v>45349</v>
      </c>
      <c r="F11" s="26">
        <v>45715</v>
      </c>
      <c r="G11" s="27">
        <v>1</v>
      </c>
      <c r="H11" s="28">
        <v>2.45</v>
      </c>
      <c r="I11" s="44">
        <v>0.002</v>
      </c>
      <c r="J11" s="45">
        <v>2000000</v>
      </c>
      <c r="K11" s="42">
        <f t="shared" si="0"/>
        <v>4000</v>
      </c>
      <c r="L11" s="43"/>
    </row>
    <row r="12" s="12" customFormat="1" ht="28" customHeight="1" spans="1:12">
      <c r="A12" s="22">
        <v>7</v>
      </c>
      <c r="B12" s="23" t="s">
        <v>122</v>
      </c>
      <c r="C12" s="24" t="s">
        <v>34</v>
      </c>
      <c r="D12" s="25">
        <v>0.7</v>
      </c>
      <c r="E12" s="26">
        <v>45371</v>
      </c>
      <c r="F12" s="26">
        <v>45736</v>
      </c>
      <c r="G12" s="27">
        <v>1</v>
      </c>
      <c r="H12" s="28">
        <v>2.45</v>
      </c>
      <c r="I12" s="44">
        <v>0.005</v>
      </c>
      <c r="J12" s="45">
        <v>200000</v>
      </c>
      <c r="K12" s="42">
        <f t="shared" si="0"/>
        <v>700</v>
      </c>
      <c r="L12" s="43"/>
    </row>
    <row r="13" s="12" customFormat="1" ht="28" customHeight="1" spans="1:12">
      <c r="A13" s="22">
        <v>8</v>
      </c>
      <c r="B13" s="23" t="s">
        <v>96</v>
      </c>
      <c r="C13" s="24" t="s">
        <v>37</v>
      </c>
      <c r="D13" s="25">
        <v>1</v>
      </c>
      <c r="E13" s="26">
        <v>45377</v>
      </c>
      <c r="F13" s="26">
        <v>45742</v>
      </c>
      <c r="G13" s="27">
        <v>1</v>
      </c>
      <c r="H13" s="28">
        <v>2.45</v>
      </c>
      <c r="I13" s="44">
        <v>0.002</v>
      </c>
      <c r="J13" s="45">
        <v>500000</v>
      </c>
      <c r="K13" s="42">
        <f t="shared" si="0"/>
        <v>1000</v>
      </c>
      <c r="L13" s="43"/>
    </row>
    <row r="14" s="12" customFormat="1" ht="28" customHeight="1" spans="1:12">
      <c r="A14" s="22">
        <v>9</v>
      </c>
      <c r="B14" s="30" t="s">
        <v>100</v>
      </c>
      <c r="C14" s="31" t="s">
        <v>39</v>
      </c>
      <c r="D14" s="25">
        <v>0.8</v>
      </c>
      <c r="E14" s="26">
        <v>45377</v>
      </c>
      <c r="F14" s="26">
        <v>45742</v>
      </c>
      <c r="G14" s="27">
        <v>1</v>
      </c>
      <c r="H14" s="28">
        <v>2.45</v>
      </c>
      <c r="I14" s="40">
        <v>0.003</v>
      </c>
      <c r="J14" s="45">
        <v>300000</v>
      </c>
      <c r="K14" s="42">
        <f t="shared" si="0"/>
        <v>720</v>
      </c>
      <c r="L14" s="43"/>
    </row>
    <row r="15" s="12" customFormat="1" ht="28" customHeight="1" spans="1:12">
      <c r="A15" s="32"/>
      <c r="B15" s="33" t="s">
        <v>6</v>
      </c>
      <c r="C15" s="28"/>
      <c r="D15" s="28"/>
      <c r="E15" s="28"/>
      <c r="F15" s="28"/>
      <c r="G15" s="27"/>
      <c r="H15" s="28"/>
      <c r="I15" s="33"/>
      <c r="J15" s="45">
        <f>SUM(J6:J14)</f>
        <v>6400000</v>
      </c>
      <c r="K15" s="45">
        <f>SUM(K6:K14)</f>
        <v>14330</v>
      </c>
      <c r="L15" s="43"/>
    </row>
    <row r="16" s="12" customFormat="1" spans="1:11">
      <c r="A16" s="16" t="s">
        <v>123</v>
      </c>
      <c r="K16" s="13"/>
    </row>
    <row r="17" s="12" customFormat="1" spans="1:11">
      <c r="A17" s="16" t="s">
        <v>111</v>
      </c>
      <c r="C17" s="12" t="s">
        <v>9</v>
      </c>
      <c r="J17" s="12" t="s">
        <v>110</v>
      </c>
      <c r="K17" s="13"/>
    </row>
    <row r="18" s="12" customFormat="1" spans="1:11">
      <c r="A18" s="16" t="s">
        <v>123</v>
      </c>
      <c r="K18" s="13"/>
    </row>
    <row r="19" s="12" customFormat="1" spans="1:11">
      <c r="A19" s="34"/>
      <c r="B19" s="12" t="s">
        <v>112</v>
      </c>
      <c r="K19" s="13"/>
    </row>
    <row r="20" s="12" customFormat="1" ht="20.25" spans="1:11">
      <c r="A20" s="35" t="s">
        <v>123</v>
      </c>
      <c r="K20" s="13"/>
    </row>
    <row r="21" s="12" customFormat="1" ht="20.25" spans="1:11">
      <c r="A21" s="35" t="s">
        <v>123</v>
      </c>
      <c r="K21" s="13"/>
    </row>
    <row r="22" customForma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3"/>
    </row>
    <row r="23" customFormat="1" spans="1:1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customFormat="1" spans="1:1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3"/>
    </row>
  </sheetData>
  <mergeCells count="15">
    <mergeCell ref="B1:L1"/>
    <mergeCell ref="A2:K2"/>
    <mergeCell ref="A3:H3"/>
    <mergeCell ref="I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56944444444444" right="0.0784722222222222" top="1" bottom="1" header="0.5" footer="0.5"/>
  <pageSetup paperSize="9" scale="8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0"/>
  <sheetViews>
    <sheetView zoomScale="88" zoomScaleNormal="88" workbookViewId="0">
      <selection activeCell="L16" sqref="L16"/>
    </sheetView>
  </sheetViews>
  <sheetFormatPr defaultColWidth="9" defaultRowHeight="13.5"/>
  <cols>
    <col min="1" max="1" width="5.25833333333333" style="1" customWidth="1"/>
    <col min="2" max="2" width="23.425" style="1" customWidth="1"/>
    <col min="3" max="3" width="18.3666666666667" style="1" customWidth="1"/>
    <col min="4" max="4" width="5.25833333333333" style="1" customWidth="1"/>
    <col min="5" max="5" width="5.825" style="1" customWidth="1"/>
    <col min="6" max="6" width="25.8083333333333" style="1" customWidth="1"/>
    <col min="7" max="7" width="9" style="1"/>
    <col min="8" max="8" width="4.96666666666667" style="1" customWidth="1"/>
    <col min="9" max="9" width="9.375" style="1"/>
    <col min="10" max="10" width="7" style="1" customWidth="1"/>
    <col min="11" max="11" width="8.65833333333333" style="1" customWidth="1"/>
    <col min="12" max="12" width="9" style="1"/>
    <col min="13" max="13" width="11" style="1" customWidth="1"/>
    <col min="14" max="14" width="11.75" style="1" customWidth="1"/>
    <col min="15" max="15" width="9.36666666666667" style="1" customWidth="1"/>
    <col min="16" max="16384" width="9" style="1"/>
  </cols>
  <sheetData>
    <row r="1" s="1" customFormat="1" ht="20.25" customHeight="1" spans="1:15">
      <c r="A1" s="2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125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126</v>
      </c>
      <c r="M4" s="5"/>
      <c r="N4" s="5"/>
      <c r="O4" s="5"/>
    </row>
    <row r="5" s="1" customFormat="1" ht="45" customHeight="1" spans="1:15">
      <c r="A5" s="6" t="s">
        <v>15</v>
      </c>
      <c r="B5" s="6" t="s">
        <v>127</v>
      </c>
      <c r="C5" s="6" t="s">
        <v>128</v>
      </c>
      <c r="D5" s="6" t="s">
        <v>129</v>
      </c>
      <c r="E5" s="6" t="s">
        <v>130</v>
      </c>
      <c r="F5" s="6" t="s">
        <v>131</v>
      </c>
      <c r="G5" s="6" t="s">
        <v>132</v>
      </c>
      <c r="H5" s="6" t="s">
        <v>133</v>
      </c>
      <c r="I5" s="6" t="s">
        <v>134</v>
      </c>
      <c r="J5" s="6" t="s">
        <v>135</v>
      </c>
      <c r="K5" s="6" t="s">
        <v>136</v>
      </c>
      <c r="L5" s="6" t="s">
        <v>137</v>
      </c>
      <c r="M5" s="6" t="s">
        <v>138</v>
      </c>
      <c r="N5" s="6" t="s">
        <v>139</v>
      </c>
      <c r="O5" s="6" t="s">
        <v>140</v>
      </c>
    </row>
    <row r="6" s="1" customFormat="1" ht="55" customHeight="1" spans="1:15">
      <c r="A6" s="7"/>
      <c r="B6" s="7"/>
      <c r="C6" s="7"/>
      <c r="D6" s="7"/>
      <c r="E6" s="7"/>
      <c r="F6" s="7"/>
      <c r="G6" s="7"/>
      <c r="H6" s="7"/>
      <c r="I6" s="7"/>
      <c r="J6" s="11"/>
      <c r="K6" s="7"/>
      <c r="L6" s="7"/>
      <c r="M6" s="7"/>
      <c r="N6" s="7"/>
      <c r="O6" s="7"/>
    </row>
    <row r="7" s="1" customFormat="1" ht="30" customHeight="1" spans="1:15">
      <c r="A7" s="7"/>
      <c r="B7" s="7"/>
      <c r="C7" s="7"/>
      <c r="D7" s="7"/>
      <c r="E7" s="7"/>
      <c r="F7" s="7"/>
      <c r="G7" s="7"/>
      <c r="H7" s="7"/>
      <c r="I7" s="7"/>
      <c r="J7" s="11"/>
      <c r="K7" s="7"/>
      <c r="L7" s="7"/>
      <c r="M7" s="7"/>
      <c r="N7" s="7"/>
      <c r="O7" s="7"/>
    </row>
    <row r="8" s="1" customFormat="1" ht="30" customHeight="1" spans="1:15">
      <c r="A8" s="7" t="s">
        <v>31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="1" customFormat="1" ht="37" customHeight="1" spans="1:15">
      <c r="A9" s="8" t="s">
        <v>141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="1" customFormat="1" ht="40" customHeight="1" spans="1:15">
      <c r="A10" s="9" t="s">
        <v>112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9">
    <mergeCell ref="A1:O1"/>
    <mergeCell ref="A2:O2"/>
    <mergeCell ref="A3:O3"/>
    <mergeCell ref="A4:C4"/>
    <mergeCell ref="L4:O4"/>
    <mergeCell ref="A7:F7"/>
    <mergeCell ref="B8:O8"/>
    <mergeCell ref="A9:O9"/>
    <mergeCell ref="A10:B10"/>
  </mergeCells>
  <printOptions horizontalCentered="1"/>
  <pageMargins left="0" right="0" top="1" bottom="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贴息</vt:lpstr>
      <vt:lpstr>担保</vt:lpstr>
      <vt:lpstr>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離默默</cp:lastModifiedBy>
  <dcterms:created xsi:type="dcterms:W3CDTF">2022-10-08T09:28:00Z</dcterms:created>
  <dcterms:modified xsi:type="dcterms:W3CDTF">2024-04-12T00:53:07Z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205DEE7F7C994F1D91FC4BFA9DE48BB3_13</vt:lpwstr>
  </property>
  <property fmtid="{D5CDD505-2E9C-101B-9397-08002B2CF9AE}" pid="3" name="KSOProductBuildVer">
    <vt:lpwstr>2052-12.1.0.16417</vt:lpwstr>
  </property>
</Properties>
</file>