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tabRatio="919" firstSheet="1" activeTab="9"/>
  </bookViews>
  <sheets>
    <sheet name="0000000" sheetId="1" state="veryHidden" r:id="rId1"/>
    <sheet name="附件一" sheetId="2" r:id="rId2"/>
    <sheet name="18一般收入" sheetId="3" r:id="rId3"/>
    <sheet name="18一般支出" sheetId="4" r:id="rId4"/>
    <sheet name="18基金收入" sheetId="5" r:id="rId5"/>
    <sheet name="18基金支出" sheetId="6" r:id="rId6"/>
    <sheet name="18地方国有资本经营预算执行表" sheetId="7" r:id="rId7"/>
    <sheet name="18社保基金预算执行表" sheetId="8" r:id="rId8"/>
    <sheet name="附件二" sheetId="9" r:id="rId9"/>
    <sheet name="19一般收入" sheetId="10" r:id="rId10"/>
    <sheet name="19一般支出（功能科目）" sheetId="11" r:id="rId11"/>
    <sheet name="19一般支出（经济科目）" sheetId="12" r:id="rId12"/>
    <sheet name="19基金收入" sheetId="13" r:id="rId13"/>
    <sheet name="19基金支出" sheetId="14" r:id="rId14"/>
    <sheet name="19国有资本经营预算表" sheetId="15" r:id="rId15"/>
    <sheet name="19社保基金预算表" sheetId="16" r:id="rId16"/>
  </sheets>
  <externalReferences>
    <externalReference r:id="rId19"/>
    <externalReference r:id="rId20"/>
    <externalReference r:id="rId21"/>
  </externalReferences>
  <definedNames>
    <definedName name="_xlnm.Print_Area" localSheetId="6">'18地方国有资本经营预算执行表'!$A$1:$L$16</definedName>
    <definedName name="_xlnm.Print_Area" localSheetId="4">'18基金收入'!$A$1:$F$13</definedName>
    <definedName name="_xlnm.Print_Area" localSheetId="5">'18基金支出'!$A$1:$E$13</definedName>
    <definedName name="_xlnm.Print_Area" localSheetId="7">'18社保基金预算执行表'!$A$1:$M$10</definedName>
    <definedName name="_xlnm.Print_Area" localSheetId="2">'18一般收入'!$A$1:$F$32</definedName>
    <definedName name="_xlnm.Print_Area" localSheetId="3">'18一般支出'!$A$1:$F$25</definedName>
    <definedName name="_xlnm.Print_Area" localSheetId="12">'19基金收入'!$A$1:$E$13</definedName>
    <definedName name="_xlnm.Print_Area" localSheetId="15">'19社保基金预算表'!$A$1:$J$11</definedName>
    <definedName name="_xlnm.Print_Area" localSheetId="9">'19一般收入'!$A$1:$E$32</definedName>
    <definedName name="_xlnm.Print_Area" localSheetId="10">'19一般支出（功能科目）'!$A$1:$I$28</definedName>
    <definedName name="_xlnm.Print_Area" localSheetId="8">'附件二'!$A$1:$C$28</definedName>
    <definedName name="_xlnm.Print_Area" localSheetId="1">'附件一'!$A$1:$C$27</definedName>
    <definedName name="_xlnm.Print_Titles" localSheetId="4">'18基金收入'!$1:$4</definedName>
    <definedName name="_xlnm.Print_Titles" localSheetId="5">'18基金支出'!$1:$4</definedName>
    <definedName name="_xlnm.Print_Titles" localSheetId="2">'18一般收入'!$1:$4</definedName>
    <definedName name="_xlnm.Print_Titles" localSheetId="12">'19基金收入'!$1:$4</definedName>
    <definedName name="_xlnm.Print_Titles" localSheetId="13">'19基金支出'!$1:$4</definedName>
    <definedName name="_xlnm.Print_Titles" localSheetId="10">'19一般支出（功能科目）'!$1:$4</definedName>
    <definedName name="_xlnm.Print_Titles">#N/A</definedName>
    <definedName name="收入科目" localSheetId="7">'[1]收入科目表'!$E$6:$E$45</definedName>
    <definedName name="收入科目" localSheetId="15">'[1]收入科目表'!$E$6:$E$45</definedName>
    <definedName name="收入科目">'[2]收入科目表'!$E$6:$E$45</definedName>
    <definedName name="支出科目" localSheetId="7">'[1]支出科目表'!$D$6:$D$67</definedName>
    <definedName name="支出科目" localSheetId="15">'[1]支出科目表'!$D$6:$D$67</definedName>
    <definedName name="支出科目">'[2]支出科目表'!$D$6:$D$67</definedName>
    <definedName name="总表">#N/A</definedName>
    <definedName name="_xlnm.Print_Area" localSheetId="13">'19基金支出'!$A$1:$I$15</definedName>
    <definedName name="_xlnm.Print_Area" localSheetId="14">'19国有资本经营预算表'!$A$1:$K$30</definedName>
    <definedName name="_xlnm.Print_Titles" localSheetId="14">'19国有资本经营预算表'!$4:$4</definedName>
    <definedName name="_xlnm.Print_Area" localSheetId="11">'19一般支出（经济科目）'!$A$1:$C$80</definedName>
    <definedName name="_xlnm.Print_Titles" localSheetId="11">'19一般支出（经济科目）'!$4:$4</definedName>
  </definedNames>
  <calcPr fullCalcOnLoad="1" fullPrecision="0"/>
</workbook>
</file>

<file path=xl/sharedStrings.xml><?xml version="1.0" encoding="utf-8"?>
<sst xmlns="http://schemas.openxmlformats.org/spreadsheetml/2006/main" count="482" uniqueCount="324">
  <si>
    <t>附件一</t>
  </si>
  <si>
    <t>永泰县2018年预算执行情况表</t>
  </si>
  <si>
    <t>　　1．永泰县2018年一般公共预算收入执行情况表</t>
  </si>
  <si>
    <t>　　2．永泰县2018年一般公共预算支出执行情况表</t>
  </si>
  <si>
    <t>　　3．永泰县2018年基金预算收入执行情况表</t>
  </si>
  <si>
    <t>　　4．永泰县2018年基金预算支出执行情况表</t>
  </si>
  <si>
    <t>　　5．永泰县2018年国有资本经营预算执行情况表</t>
  </si>
  <si>
    <t>　　6．永泰县2018年社保基金预算执行情况表</t>
  </si>
  <si>
    <t>永   泰   县   财   政   局</t>
  </si>
  <si>
    <t>表1</t>
  </si>
  <si>
    <t>永泰县2018年一般公共预算收入执行情况表</t>
  </si>
  <si>
    <t>单位：万元</t>
  </si>
  <si>
    <t>项    目</t>
  </si>
  <si>
    <t>预算数</t>
  </si>
  <si>
    <t>实际完成数</t>
  </si>
  <si>
    <t>上年
完成数
(含车购税)</t>
  </si>
  <si>
    <t>同口径
增长%</t>
  </si>
  <si>
    <t>金额</t>
  </si>
  <si>
    <t>完成%</t>
  </si>
  <si>
    <t xml:space="preserve">一、地方一般公共预算收入 </t>
  </si>
  <si>
    <t>1、税收收入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</si>
  <si>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</si>
  <si>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</si>
  <si>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</si>
  <si>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</si>
  <si>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</si>
  <si>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</si>
  <si>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</si>
  <si>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</si>
  <si>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</si>
  <si>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</si>
  <si>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</si>
  <si>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</si>
  <si>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</si>
  <si>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</si>
  <si>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2、非税收入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</si>
  <si>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</si>
  <si>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</si>
  <si>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</si>
  <si>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</si>
  <si>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</si>
  <si>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</si>
  <si>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</si>
  <si>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</si>
  <si>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二、中央一般公共预算收入</t>
  </si>
  <si>
    <t>三、一般公共预算总收入</t>
  </si>
  <si>
    <t>表2</t>
  </si>
  <si>
    <t>永泰县2018年一般公共预算支出执行情况表</t>
  </si>
  <si>
    <t>项          目</t>
  </si>
  <si>
    <t>2017年
支出数　</t>
  </si>
  <si>
    <t>2018年　</t>
  </si>
  <si>
    <t>增减说明</t>
  </si>
  <si>
    <t>支出数</t>
  </si>
  <si>
    <t>增减额</t>
  </si>
  <si>
    <t>增减%</t>
  </si>
  <si>
    <t>一般公共预算支出合计</t>
  </si>
  <si>
    <t>主要是债券减少及城乡医保上划等因素</t>
  </si>
  <si>
    <t xml:space="preserve">   1、一般公共服务支出</t>
  </si>
  <si>
    <t>增人增资、绩效奖金及业务费增加等因素</t>
  </si>
  <si>
    <t xml:space="preserve">   2、国防支出</t>
  </si>
  <si>
    <t>项目业务经费增加</t>
  </si>
  <si>
    <t xml:space="preserve">   3、公共安全支出</t>
  </si>
  <si>
    <t xml:space="preserve">   4、教育支出</t>
  </si>
  <si>
    <t>教育增资、编外人员增加及项目业务增多。</t>
  </si>
  <si>
    <t xml:space="preserve">   5、科学技术支出</t>
  </si>
  <si>
    <t>主要是“六馆一中心”项目一次性减少</t>
  </si>
  <si>
    <t xml:space="preserve">   6、文化体育与传媒支出</t>
  </si>
  <si>
    <t xml:space="preserve">   7、社会保障和就业支出</t>
  </si>
  <si>
    <t>上级补助减少</t>
  </si>
  <si>
    <t xml:space="preserve">   8、医疗卫生与计划生育支出</t>
  </si>
  <si>
    <t>主要是城乡医保上划形成支出减少</t>
  </si>
  <si>
    <t xml:space="preserve">   9、节能环保支出</t>
  </si>
  <si>
    <t>上级补助增加</t>
  </si>
  <si>
    <t xml:space="preserve">   10、城乡社区支出</t>
  </si>
  <si>
    <t xml:space="preserve">   11、农林水支出</t>
  </si>
  <si>
    <t xml:space="preserve">   12、交通运输支出</t>
  </si>
  <si>
    <t>项目建设支出及上级补助增加</t>
  </si>
  <si>
    <t xml:space="preserve">   13、资源勘探电力信息等支出</t>
  </si>
  <si>
    <t>塘前绿色食品产业园等项目建设增加</t>
  </si>
  <si>
    <t xml:space="preserve">   14、商业服务业等支出</t>
  </si>
  <si>
    <t>项目资本金及企业奖励增加</t>
  </si>
  <si>
    <t xml:space="preserve">   15、国土海洋气象等支出</t>
  </si>
  <si>
    <t xml:space="preserve">   16、住房保障支出</t>
  </si>
  <si>
    <t>项目建设及债券等上级补助减少</t>
  </si>
  <si>
    <t xml:space="preserve">   17、粮油物资储备支出</t>
  </si>
  <si>
    <t xml:space="preserve">   18、债务付息支出</t>
  </si>
  <si>
    <t>债券利息增加</t>
  </si>
  <si>
    <t xml:space="preserve">   19、其他支出</t>
  </si>
  <si>
    <t>表3</t>
  </si>
  <si>
    <t>永泰县2018年基金预算收入执行情况表</t>
  </si>
  <si>
    <t>上年
同期</t>
  </si>
  <si>
    <t>增长%</t>
  </si>
  <si>
    <t>一、政府性基金收入</t>
  </si>
  <si>
    <t>国有土地使用权出让金收入</t>
  </si>
  <si>
    <t>国有土地收益基金收入</t>
  </si>
  <si>
    <t>农业土地开发资金收入</t>
  </si>
  <si>
    <t>城市基础设施配套费收入</t>
  </si>
  <si>
    <t>污水处理费收入</t>
  </si>
  <si>
    <t>彩票公益金收入</t>
  </si>
  <si>
    <t>其他政府性基金收入</t>
  </si>
  <si>
    <t>表4</t>
  </si>
  <si>
    <t>永泰县2018年基金预算支出执行情况表</t>
  </si>
  <si>
    <t>2017年支出数　</t>
  </si>
  <si>
    <t>一、政府性基金支出合计</t>
  </si>
  <si>
    <t xml:space="preserve"> 国有土地使用权出让收入安排的支出</t>
  </si>
  <si>
    <t xml:space="preserve"> 国有土地收益基金支出</t>
  </si>
  <si>
    <t xml:space="preserve"> 农业土地开发资金支出</t>
  </si>
  <si>
    <t>城市基础设施配套费安排的支出</t>
  </si>
  <si>
    <t>污水处理费收入安排的支出</t>
  </si>
  <si>
    <t xml:space="preserve"> 彩票公益金安排的支出</t>
  </si>
  <si>
    <t xml:space="preserve"> 其他各项政府性基金支出</t>
  </si>
  <si>
    <t>表5</t>
  </si>
  <si>
    <t>永泰县2018年国有资本经营预算执行情况表</t>
  </si>
  <si>
    <t>收          入</t>
  </si>
  <si>
    <t>支          出</t>
  </si>
  <si>
    <t>项        目</t>
  </si>
  <si>
    <t>上  年</t>
  </si>
  <si>
    <t>同  期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</si>
  <si>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</si>
  <si>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</si>
  <si>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</si>
  <si>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</si>
  <si>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</si>
  <si>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</si>
  <si>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</si>
  <si>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</si>
  <si>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
　　预算收入</t>
  </si>
  <si>
    <t>五、其他国有资本经营预算支出</t>
  </si>
  <si>
    <t>本年收入合计</t>
  </si>
  <si>
    <t>本年支出合计</t>
  </si>
  <si>
    <t>上年结转</t>
  </si>
  <si>
    <t>结转下年</t>
  </si>
  <si>
    <t>收 入 总 计</t>
  </si>
  <si>
    <t>支 出 总 计</t>
  </si>
  <si>
    <t>表6</t>
  </si>
  <si>
    <t>永泰县2018年社保基金预算执行情况表</t>
  </si>
  <si>
    <t>单位:万元</t>
  </si>
  <si>
    <t>险  种</t>
  </si>
  <si>
    <t>2017年
收支结余</t>
  </si>
  <si>
    <t>基 金 收 入</t>
  </si>
  <si>
    <t>基 金 支 出</t>
  </si>
  <si>
    <t>2018年
收支结余</t>
  </si>
  <si>
    <t>2018年
预算数</t>
  </si>
  <si>
    <t>2018年
实际完成数</t>
  </si>
  <si>
    <t>完成％</t>
  </si>
  <si>
    <t>增减％</t>
  </si>
  <si>
    <t>机关事业单位养老保险基金</t>
  </si>
  <si>
    <t>城乡居民社会养老保险基金</t>
  </si>
  <si>
    <t>合   计</t>
  </si>
  <si>
    <t>附件二</t>
  </si>
  <si>
    <t>永泰县2019年预算收支计划表</t>
  </si>
  <si>
    <t>(草  案）</t>
  </si>
  <si>
    <r>
      <t xml:space="preserve">   1</t>
    </r>
    <r>
      <rPr>
        <b/>
        <sz val="16"/>
        <rFont val="华文仿宋"/>
        <family val="0"/>
      </rPr>
      <t>．</t>
    </r>
    <r>
      <rPr>
        <b/>
        <sz val="16"/>
        <rFont val="仿宋_GB2312"/>
        <family val="3"/>
      </rPr>
      <t>永泰县2019年一般公共预算收入计划草案</t>
    </r>
  </si>
  <si>
    <t xml:space="preserve">   2．永泰县2019年一般公共预算支出计划草案</t>
  </si>
  <si>
    <t xml:space="preserve">   3．永泰县2019年本级一般公共预算支出经济分类情况表</t>
  </si>
  <si>
    <t xml:space="preserve">   4．永泰县2019年基金预算收入计划草案</t>
  </si>
  <si>
    <t xml:space="preserve">   5．永泰县2019年基金预算支出计划草案</t>
  </si>
  <si>
    <t>　 6．永泰县2019年国有资本经营预算收支计划草案</t>
  </si>
  <si>
    <t xml:space="preserve">   7．永泰县2019年社保基金预算收支计划草案</t>
  </si>
  <si>
    <t>永泰县2019年一般公共预算收入计划草案</t>
  </si>
  <si>
    <t>2018年
收入完成数
(含车购税)</t>
  </si>
  <si>
    <t>2019年预算数　</t>
  </si>
  <si>
    <t>收入数</t>
  </si>
  <si>
    <t>比增%</t>
  </si>
  <si>
    <t>一、地方一般公共预算收入</t>
  </si>
  <si>
    <t>永泰县2019年一般公共预算支出计划草案</t>
  </si>
  <si>
    <t>2018年支出预算数</t>
  </si>
  <si>
    <t>支出数　</t>
  </si>
  <si>
    <t>其中：</t>
  </si>
  <si>
    <t>剔除上级
专项补助
后增减额</t>
  </si>
  <si>
    <t>同口径　
增长%</t>
  </si>
  <si>
    <t>可统筹的
财力安排</t>
  </si>
  <si>
    <t>专项转移支
付补助安排</t>
  </si>
  <si>
    <t>　　一般公共服务支出</t>
  </si>
  <si>
    <t>　　国防支出</t>
  </si>
  <si>
    <t>　　公共安全支出</t>
  </si>
  <si>
    <t>　　教育支出</t>
  </si>
  <si>
    <t>　　科学技术支出</t>
  </si>
  <si>
    <t>　　文化旅游体育与传媒支出</t>
  </si>
  <si>
    <t>　　社会保障和就业支出</t>
  </si>
  <si>
    <t>　　卫生健康支出</t>
  </si>
  <si>
    <t>　　节能环保支出</t>
  </si>
  <si>
    <t>　　城乡社区支出</t>
  </si>
  <si>
    <t>　　农林水支出</t>
  </si>
  <si>
    <t>　　交通运输支出</t>
  </si>
  <si>
    <t>　　资源勘探信息等支出</t>
  </si>
  <si>
    <t>　　商业服务业等支出</t>
  </si>
  <si>
    <t>　　自然资源海洋气象等支出</t>
  </si>
  <si>
    <t>　　住房保障支出</t>
  </si>
  <si>
    <t>　　粮油物资储备支出</t>
  </si>
  <si>
    <t>　　灾害防治及应急管理支出</t>
  </si>
  <si>
    <t>　　预备费</t>
  </si>
  <si>
    <t>　　债务付息支出</t>
  </si>
  <si>
    <t>　　其他支出</t>
  </si>
  <si>
    <t>永泰县2019年一般公共预算支出经济分类情况表</t>
  </si>
  <si>
    <t>项   目</t>
  </si>
  <si>
    <t>当年预算数</t>
  </si>
  <si>
    <t>其中：
基本支出预算数</t>
  </si>
  <si>
    <t>一、机关工资福利支出</t>
  </si>
  <si>
    <t>工资奖金津补贴</t>
  </si>
  <si>
    <t>社会保障缴费</t>
  </si>
  <si>
    <t>住房公积金</t>
  </si>
  <si>
    <t>其他工资福利支出</t>
  </si>
  <si>
    <t>二、机关商品和服务支出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</si>
  <si>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</si>
  <si>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</si>
  <si>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</si>
  <si>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</si>
  <si>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</si>
  <si>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</si>
  <si>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</si>
  <si>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</si>
  <si>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</si>
  <si>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</si>
  <si>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三、机关资本性支出（一）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</si>
  <si>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</si>
  <si>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</si>
  <si>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</si>
  <si>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</si>
  <si>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</si>
  <si>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</si>
  <si>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</si>
  <si>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四、机关资本性支出（二）</t>
  </si>
  <si>
    <t>五、对事业单位经常性补助</t>
  </si>
  <si>
    <t>工资福利支出</t>
  </si>
  <si>
    <t>商品和服务支出</t>
  </si>
  <si>
    <t>其他对事业单位补助</t>
  </si>
  <si>
    <t>六、对事业单位资本性补助</t>
  </si>
  <si>
    <t>资本性支出（一）</t>
  </si>
  <si>
    <t>资本性支出（二）</t>
  </si>
  <si>
    <t>七、对企业补助</t>
  </si>
  <si>
    <t>费用补贴</t>
  </si>
  <si>
    <t>利息补贴</t>
  </si>
  <si>
    <t>其他对企业补助</t>
  </si>
  <si>
    <t>八、对企业资本性支出</t>
  </si>
  <si>
    <t>对企业资本性支出（一）</t>
  </si>
  <si>
    <t>对企业资本性支出（二）</t>
  </si>
  <si>
    <t>九、对个人和家庭的补助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</si>
  <si>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</si>
  <si>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</si>
  <si>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</si>
  <si>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</si>
  <si>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</si>
  <si>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十、对社会保障基金补助</t>
  </si>
  <si>
    <t>对社会保险基金补助</t>
  </si>
  <si>
    <t>补充全国社会保障基金</t>
  </si>
  <si>
    <t>十一、债务利息及费用支出</t>
  </si>
  <si>
    <t>国内债务付息</t>
  </si>
  <si>
    <t>国外债务付息</t>
  </si>
  <si>
    <t>国内债务发行费用</t>
  </si>
  <si>
    <t>国外债务发行费用</t>
  </si>
  <si>
    <t>十二、债务还本支出</t>
  </si>
  <si>
    <t>国内债务还本</t>
  </si>
  <si>
    <t>国外债务还本</t>
  </si>
  <si>
    <t>十三、转移性支出</t>
  </si>
  <si>
    <t>上下级政府间转移性支出</t>
  </si>
  <si>
    <t>援助其他地区支出</t>
  </si>
  <si>
    <t>债务转贷</t>
  </si>
  <si>
    <t>调出资金</t>
  </si>
  <si>
    <t>十四、预备费及预留</t>
  </si>
  <si>
    <t>预备费</t>
  </si>
  <si>
    <t>预留</t>
  </si>
  <si>
    <t>十五、其他支出</t>
  </si>
  <si>
    <t>赠与</t>
  </si>
  <si>
    <t>国家赔偿费用支出</t>
  </si>
  <si>
    <t>对民间非营利组织和群众性自治组织补贴</t>
  </si>
  <si>
    <t>其他支出</t>
  </si>
  <si>
    <t>永泰县2019年基金预算收入计划草案</t>
  </si>
  <si>
    <t>2018年               收入完成数</t>
  </si>
  <si>
    <t>收入数　</t>
  </si>
  <si>
    <t>政府性基金收入</t>
  </si>
  <si>
    <t>永泰县2019年基金预算支出计划草案</t>
  </si>
  <si>
    <t>国有土地使用权出让收入安排的支出</t>
  </si>
  <si>
    <t>国有土地收益基金支出</t>
  </si>
  <si>
    <t>农业土地开发资金支出</t>
  </si>
  <si>
    <t>污水处理费安排的支出</t>
  </si>
  <si>
    <t>彩票公益金安排的支出</t>
  </si>
  <si>
    <t>地方政府专项债务付息支出</t>
  </si>
  <si>
    <t>其他政府性基金支出</t>
  </si>
  <si>
    <t>永泰县2019年国有资本经营预算收支计划草案</t>
  </si>
  <si>
    <t>收入科目</t>
  </si>
  <si>
    <t>单位</t>
  </si>
  <si>
    <t>2018年
完成数</t>
  </si>
  <si>
    <t>2019年
预算数</t>
  </si>
  <si>
    <t>支出科目</t>
  </si>
  <si>
    <t>103060107煤炭企业利润收入</t>
  </si>
  <si>
    <t>永泰县燃料公司</t>
  </si>
  <si>
    <t>2230299其他国有企业资本金注入</t>
  </si>
  <si>
    <t>103060118贸易企业利润收入</t>
  </si>
  <si>
    <t>永泰县百货公司</t>
  </si>
  <si>
    <t>2239901其他国有资本经营预算支出</t>
  </si>
  <si>
    <t>永泰县物联公司</t>
  </si>
  <si>
    <t>永泰县商业总公司</t>
  </si>
  <si>
    <t>永泰县食品厂</t>
  </si>
  <si>
    <t>永泰县食品公司</t>
  </si>
  <si>
    <t>永泰县副食品公司</t>
  </si>
  <si>
    <t>永泰县五交化公司</t>
  </si>
  <si>
    <t>103060124医药企业利润收入</t>
  </si>
  <si>
    <t>永泰县医药公司</t>
  </si>
  <si>
    <t>103060125农林牧渔企业利润收入</t>
  </si>
  <si>
    <t>永泰县农业机械公司</t>
  </si>
  <si>
    <t>永泰县营林公司</t>
  </si>
  <si>
    <t>永泰县北斗农场</t>
  </si>
  <si>
    <t>103060198其他国有资本经营预算企业利润收入</t>
  </si>
  <si>
    <t>永泰县供销总公司</t>
  </si>
  <si>
    <t>永泰县城投公司</t>
  </si>
  <si>
    <t>福建省大樟实业有限公司</t>
  </si>
  <si>
    <t>103060203国有参股公司股利、股息收入</t>
  </si>
  <si>
    <t>福建新华发行集团</t>
  </si>
  <si>
    <t>103060305国有独资企业产权转让收入</t>
  </si>
  <si>
    <t>永泰县国资营运公司</t>
  </si>
  <si>
    <t>永泰县粮食经济开发总公司</t>
  </si>
  <si>
    <t>永泰县粮食购销公司</t>
  </si>
  <si>
    <t>永泰县粮食批发商场</t>
  </si>
  <si>
    <t>永泰县水电发展有限公司</t>
  </si>
  <si>
    <t>103060398其他国有资本经营预算企业产权转让收入</t>
  </si>
  <si>
    <t>永泰县旅游总公司</t>
  </si>
  <si>
    <t>收入合计</t>
  </si>
  <si>
    <t>支出合计</t>
  </si>
  <si>
    <t>表7</t>
  </si>
  <si>
    <t>永泰县2019年社保基金预算收支计划草案</t>
  </si>
  <si>
    <t>2019年
收支结余</t>
  </si>
  <si>
    <t>备 注</t>
  </si>
  <si>
    <t>2018年预计
完成数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</si>
</sst>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%"/>
    <numFmt numFmtId="179" formatCode="#,##0.00_ "/>
    <numFmt numFmtId="180" formatCode="0.00_);[Red]\(0.00\)"/>
    <numFmt numFmtId="181" formatCode="0_);[Red]\(0\)"/>
    <numFmt numFmtId="182" formatCode="0.0_);[Red]\(0.0\)"/>
    <numFmt numFmtId="183" formatCode="0_ "/>
    <numFmt numFmtId="184" formatCode="0.00_ "/>
  </numFmts>
  <fonts count="50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Arial"/>
      <family val="2"/>
    </font>
    <font>
      <b/>
      <sz val="16"/>
      <name val="黑体"/>
      <family val="3"/>
    </font>
    <font>
      <b/>
      <sz val="16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b/>
      <sz val="10"/>
      <name val="黑体"/>
      <family val="3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0"/>
      <name val="仿宋_GB2312"/>
      <family val="3"/>
    </font>
    <font>
      <b/>
      <sz val="16"/>
      <name val="仿宋_GB2312"/>
      <family val="3"/>
    </font>
    <font>
      <sz val="14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Courier"/>
      <family val="2"/>
    </font>
    <font>
      <b/>
      <sz val="16"/>
      <name val="华文仿宋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43" fillId="4" borderId="0" applyNumberFormat="0" applyBorder="0" applyAlignment="0" applyProtection="0"/>
    <xf numFmtId="0" fontId="33" fillId="3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2" borderId="2" applyNumberFormat="0" applyFont="0" applyAlignment="0" applyProtection="0"/>
    <xf numFmtId="0" fontId="33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 vertical="center"/>
      <protection/>
    </xf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33" fillId="6" borderId="0" applyNumberFormat="0" applyBorder="0" applyAlignment="0" applyProtection="0"/>
    <xf numFmtId="0" fontId="40" fillId="0" borderId="5" applyNumberFormat="0" applyFill="0" applyAlignment="0" applyProtection="0"/>
    <xf numFmtId="0" fontId="33" fillId="7" borderId="0" applyNumberFormat="0" applyBorder="0" applyAlignment="0" applyProtection="0"/>
    <xf numFmtId="0" fontId="41" fillId="8" borderId="6" applyNumberFormat="0" applyAlignment="0" applyProtection="0"/>
    <xf numFmtId="0" fontId="31" fillId="8" borderId="1" applyNumberFormat="0" applyAlignment="0" applyProtection="0"/>
    <xf numFmtId="0" fontId="28" fillId="9" borderId="7" applyNumberFormat="0" applyAlignment="0" applyProtection="0"/>
    <xf numFmtId="0" fontId="26" fillId="2" borderId="0" applyNumberFormat="0" applyBorder="0" applyAlignment="0" applyProtection="0"/>
    <xf numFmtId="0" fontId="33" fillId="10" borderId="0" applyNumberFormat="0" applyBorder="0" applyAlignment="0" applyProtection="0"/>
    <xf numFmtId="0" fontId="45" fillId="0" borderId="8" applyNumberFormat="0" applyFill="0" applyAlignment="0" applyProtection="0"/>
    <xf numFmtId="0" fontId="18" fillId="0" borderId="9" applyNumberFormat="0" applyFill="0" applyAlignment="0" applyProtection="0"/>
    <xf numFmtId="0" fontId="0" fillId="0" borderId="0">
      <alignment vertical="center"/>
      <protection/>
    </xf>
    <xf numFmtId="0" fontId="38" fillId="11" borderId="0" applyNumberFormat="0" applyBorder="0" applyAlignment="0" applyProtection="0"/>
    <xf numFmtId="0" fontId="36" fillId="3" borderId="0" applyNumberFormat="0" applyBorder="0" applyAlignment="0" applyProtection="0"/>
    <xf numFmtId="0" fontId="26" fillId="12" borderId="0" applyNumberFormat="0" applyBorder="0" applyAlignment="0" applyProtection="0"/>
    <xf numFmtId="0" fontId="33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6" fillId="5" borderId="0" applyNumberFormat="0" applyBorder="0" applyAlignment="0" applyProtection="0"/>
    <xf numFmtId="0" fontId="0" fillId="0" borderId="0" applyFont="0" applyFill="0" applyBorder="0" applyAlignment="0" applyProtection="0"/>
    <xf numFmtId="0" fontId="8" fillId="0" borderId="0">
      <alignment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0" borderId="0">
      <alignment/>
      <protection/>
    </xf>
    <xf numFmtId="37" fontId="29" fillId="0" borderId="0">
      <alignment/>
      <protection/>
    </xf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0" borderId="0">
      <alignment/>
      <protection/>
    </xf>
    <xf numFmtId="0" fontId="33" fillId="6" borderId="0" applyNumberFormat="0" applyBorder="0" applyAlignment="0" applyProtection="0"/>
    <xf numFmtId="0" fontId="8" fillId="0" borderId="0">
      <alignment/>
      <protection/>
    </xf>
    <xf numFmtId="0" fontId="26" fillId="16" borderId="0" applyNumberFormat="0" applyBorder="0" applyAlignment="0" applyProtection="0"/>
    <xf numFmtId="0" fontId="4" fillId="0" borderId="0">
      <alignment/>
      <protection/>
    </xf>
    <xf numFmtId="0" fontId="33" fillId="6" borderId="0" applyNumberFormat="0" applyBorder="0" applyAlignment="0" applyProtection="0"/>
    <xf numFmtId="0" fontId="33" fillId="17" borderId="0" applyNumberFormat="0" applyBorder="0" applyAlignment="0" applyProtection="0"/>
    <xf numFmtId="0" fontId="26" fillId="3" borderId="0" applyNumberFormat="0" applyBorder="0" applyAlignment="0" applyProtection="0"/>
    <xf numFmtId="0" fontId="33" fillId="5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41" fontId="0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</cellStyleXfs>
  <cellXfs count="209">
    <xf numFmtId="0" fontId="0" fillId="0" borderId="0" xfId="0" applyAlignment="1">
      <alignment vertical="center"/>
    </xf>
    <xf numFmtId="0" fontId="1" fillId="0" borderId="0" xfId="84" applyFont="1">
      <alignment vertical="center"/>
      <protection/>
    </xf>
    <xf numFmtId="0" fontId="0" fillId="0" borderId="0" xfId="84">
      <alignment vertical="center"/>
      <protection/>
    </xf>
    <xf numFmtId="176" fontId="2" fillId="0" borderId="0" xfId="62" applyNumberFormat="1" applyFont="1" applyAlignment="1">
      <alignment horizontal="left" vertical="center"/>
      <protection/>
    </xf>
    <xf numFmtId="0" fontId="3" fillId="0" borderId="0" xfId="71" applyNumberFormat="1" applyFont="1" applyFill="1" applyAlignment="1" applyProtection="1">
      <alignment horizontal="center" vertical="center" wrapText="1"/>
      <protection/>
    </xf>
    <xf numFmtId="0" fontId="4" fillId="0" borderId="0" xfId="71" applyFill="1" applyAlignment="1">
      <alignment vertical="center" wrapText="1"/>
      <protection/>
    </xf>
    <xf numFmtId="0" fontId="0" fillId="0" borderId="0" xfId="71" applyNumberFormat="1" applyFont="1" applyFill="1" applyBorder="1" applyAlignment="1" applyProtection="1">
      <alignment horizontal="center" vertical="center" wrapText="1"/>
      <protection/>
    </xf>
    <xf numFmtId="0" fontId="4" fillId="0" borderId="0" xfId="71" applyAlignment="1">
      <alignment vertical="center" wrapText="1"/>
      <protection/>
    </xf>
    <xf numFmtId="0" fontId="5" fillId="0" borderId="10" xfId="71" applyNumberFormat="1" applyFont="1" applyFill="1" applyBorder="1" applyAlignment="1" applyProtection="1">
      <alignment horizontal="center" vertical="center" wrapText="1"/>
      <protection/>
    </xf>
    <xf numFmtId="0" fontId="5" fillId="0" borderId="11" xfId="71" applyNumberFormat="1" applyFont="1" applyFill="1" applyBorder="1" applyAlignment="1" applyProtection="1">
      <alignment horizontal="center" vertical="center" wrapText="1"/>
      <protection/>
    </xf>
    <xf numFmtId="0" fontId="5" fillId="0" borderId="12" xfId="71" applyNumberFormat="1" applyFont="1" applyFill="1" applyBorder="1" applyAlignment="1" applyProtection="1">
      <alignment horizontal="center" vertical="center" wrapText="1"/>
      <protection/>
    </xf>
    <xf numFmtId="0" fontId="5" fillId="0" borderId="13" xfId="71" applyNumberFormat="1" applyFont="1" applyFill="1" applyBorder="1" applyAlignment="1" applyProtection="1">
      <alignment horizontal="center" vertical="center" wrapText="1"/>
      <protection/>
    </xf>
    <xf numFmtId="0" fontId="5" fillId="0" borderId="14" xfId="71" applyNumberFormat="1" applyFont="1" applyFill="1" applyBorder="1" applyAlignment="1" applyProtection="1">
      <alignment horizontal="center" vertical="center" wrapText="1"/>
      <protection/>
    </xf>
    <xf numFmtId="0" fontId="5" fillId="0" borderId="15" xfId="71" applyNumberFormat="1" applyFont="1" applyFill="1" applyBorder="1" applyAlignment="1" applyProtection="1">
      <alignment horizontal="center" vertical="center" wrapText="1"/>
      <protection/>
    </xf>
    <xf numFmtId="0" fontId="5" fillId="0" borderId="11" xfId="71" applyFont="1" applyBorder="1" applyAlignment="1">
      <alignment horizontal="center" vertical="center" wrapText="1"/>
      <protection/>
    </xf>
    <xf numFmtId="49" fontId="6" fillId="0" borderId="11" xfId="71" applyNumberFormat="1" applyFont="1" applyFill="1" applyBorder="1" applyAlignment="1" applyProtection="1">
      <alignment horizontal="left" vertical="center" wrapText="1"/>
      <protection/>
    </xf>
    <xf numFmtId="177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49" fontId="6" fillId="0" borderId="11" xfId="71" applyNumberFormat="1" applyFont="1" applyFill="1" applyBorder="1" applyAlignment="1" applyProtection="1">
      <alignment horizontal="center" vertical="center" wrapText="1"/>
      <protection/>
    </xf>
    <xf numFmtId="177" fontId="0" fillId="0" borderId="0" xfId="84" applyNumberFormat="1">
      <alignment vertical="center"/>
      <protection/>
    </xf>
    <xf numFmtId="176" fontId="2" fillId="0" borderId="0" xfId="62" applyNumberFormat="1" applyFont="1" applyAlignment="1">
      <alignment horizontal="right" vertical="center"/>
      <protection/>
    </xf>
    <xf numFmtId="0" fontId="0" fillId="0" borderId="0" xfId="84" applyFont="1">
      <alignment vertical="center"/>
      <protection/>
    </xf>
    <xf numFmtId="0" fontId="6" fillId="0" borderId="0" xfId="71" applyFont="1" applyAlignment="1">
      <alignment horizontal="right" vertical="center" wrapText="1"/>
      <protection/>
    </xf>
    <xf numFmtId="179" fontId="0" fillId="0" borderId="11" xfId="0" applyNumberFormat="1" applyBorder="1" applyAlignment="1">
      <alignment horizontal="justify" vertical="center"/>
    </xf>
    <xf numFmtId="0" fontId="1" fillId="0" borderId="0" xfId="35" applyFont="1" applyAlignment="1">
      <alignment horizontal="center" vertical="center" wrapText="1"/>
      <protection/>
    </xf>
    <xf numFmtId="0" fontId="0" fillId="0" borderId="0" xfId="35" applyAlignment="1">
      <alignment horizontal="center" vertical="center" wrapText="1"/>
      <protection/>
    </xf>
    <xf numFmtId="0" fontId="0" fillId="0" borderId="0" xfId="35" applyAlignment="1">
      <alignment horizontal="left" vertical="center" wrapText="1"/>
      <protection/>
    </xf>
    <xf numFmtId="180" fontId="0" fillId="0" borderId="0" xfId="35" applyNumberFormat="1" applyAlignment="1">
      <alignment horizontal="right" vertical="center" wrapText="1"/>
      <protection/>
    </xf>
    <xf numFmtId="176" fontId="0" fillId="0" borderId="0" xfId="62" applyNumberFormat="1" applyFont="1" applyAlignment="1">
      <alignment horizontal="left" vertical="center"/>
      <protection/>
    </xf>
    <xf numFmtId="0" fontId="3" fillId="0" borderId="0" xfId="35" applyFont="1" applyAlignment="1">
      <alignment horizontal="center" vertical="center" wrapText="1"/>
      <protection/>
    </xf>
    <xf numFmtId="0" fontId="7" fillId="0" borderId="16" xfId="35" applyFont="1" applyBorder="1" applyAlignment="1">
      <alignment horizontal="left" vertical="center" wrapText="1"/>
      <protection/>
    </xf>
    <xf numFmtId="0" fontId="7" fillId="0" borderId="16" xfId="35" applyFont="1" applyBorder="1" applyAlignment="1">
      <alignment vertical="center" wrapText="1"/>
      <protection/>
    </xf>
    <xf numFmtId="0" fontId="5" fillId="0" borderId="11" xfId="35" applyFont="1" applyBorder="1" applyAlignment="1">
      <alignment horizontal="center" vertical="center" wrapText="1"/>
      <protection/>
    </xf>
    <xf numFmtId="0" fontId="6" fillId="0" borderId="11" xfId="35" applyFont="1" applyBorder="1" applyAlignment="1">
      <alignment horizontal="left" vertical="center" wrapText="1"/>
      <protection/>
    </xf>
    <xf numFmtId="179" fontId="6" fillId="0" borderId="11" xfId="35" applyNumberFormat="1" applyFont="1" applyBorder="1" applyAlignment="1">
      <alignment horizontal="right" vertical="center" shrinkToFit="1"/>
      <protection/>
    </xf>
    <xf numFmtId="178" fontId="6" fillId="0" borderId="11" xfId="26" applyNumberFormat="1" applyFont="1" applyFill="1" applyBorder="1" applyAlignment="1" applyProtection="1">
      <alignment horizontal="right" vertical="center" shrinkToFit="1"/>
      <protection/>
    </xf>
    <xf numFmtId="0" fontId="1" fillId="0" borderId="11" xfId="35" applyFont="1" applyBorder="1" applyAlignment="1">
      <alignment horizontal="center" vertical="center" wrapText="1"/>
      <protection/>
    </xf>
    <xf numFmtId="0" fontId="1" fillId="0" borderId="11" xfId="35" applyFont="1" applyBorder="1" applyAlignment="1">
      <alignment horizontal="left" vertical="center" shrinkToFit="1"/>
      <protection/>
    </xf>
    <xf numFmtId="179" fontId="0" fillId="0" borderId="11" xfId="35" applyNumberFormat="1" applyFont="1" applyBorder="1" applyAlignment="1">
      <alignment horizontal="right" vertical="center" shrinkToFit="1"/>
      <protection/>
    </xf>
    <xf numFmtId="0" fontId="0" fillId="0" borderId="11" xfId="21" applyFont="1" applyBorder="1" applyAlignment="1">
      <alignment horizontal="left" vertical="center"/>
      <protection/>
    </xf>
    <xf numFmtId="0" fontId="0" fillId="0" borderId="11" xfId="35" applyFont="1" applyBorder="1" applyAlignment="1">
      <alignment horizontal="left" vertical="center" shrinkToFit="1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1" xfId="35" applyFont="1" applyBorder="1" applyAlignment="1">
      <alignment horizontal="left" vertical="center" wrapText="1"/>
      <protection/>
    </xf>
    <xf numFmtId="0" fontId="7" fillId="0" borderId="0" xfId="35" applyFont="1" applyBorder="1" applyAlignment="1">
      <alignment vertical="center" wrapText="1"/>
      <protection/>
    </xf>
    <xf numFmtId="0" fontId="0" fillId="0" borderId="16" xfId="35" applyBorder="1" applyAlignment="1">
      <alignment horizontal="right" vertical="center" wrapText="1"/>
      <protection/>
    </xf>
    <xf numFmtId="178" fontId="6" fillId="0" borderId="11" xfId="35" applyNumberFormat="1" applyFont="1" applyFill="1" applyBorder="1" applyAlignment="1">
      <alignment vertical="center" shrinkToFit="1"/>
      <protection/>
    </xf>
    <xf numFmtId="0" fontId="8" fillId="0" borderId="0" xfId="62" applyAlignment="1">
      <alignment vertical="center"/>
      <protection/>
    </xf>
    <xf numFmtId="176" fontId="8" fillId="0" borderId="0" xfId="62" applyNumberFormat="1" applyAlignment="1">
      <alignment vertical="center"/>
      <protection/>
    </xf>
    <xf numFmtId="181" fontId="9" fillId="0" borderId="0" xfId="83" applyNumberFormat="1" applyFont="1" applyFill="1" applyAlignment="1" applyProtection="1">
      <alignment horizontal="center" vertical="center"/>
      <protection/>
    </xf>
    <xf numFmtId="181" fontId="10" fillId="0" borderId="0" xfId="83" applyNumberFormat="1" applyFont="1" applyFill="1" applyAlignment="1" applyProtection="1">
      <alignment horizontal="center" vertical="center"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0" fontId="2" fillId="0" borderId="12" xfId="62" applyFont="1" applyFill="1" applyBorder="1" applyAlignment="1">
      <alignment horizontal="center" vertical="center" wrapText="1"/>
      <protection/>
    </xf>
    <xf numFmtId="0" fontId="2" fillId="0" borderId="13" xfId="62" applyFont="1" applyFill="1" applyBorder="1" applyAlignment="1">
      <alignment horizontal="center" vertical="center" wrapText="1"/>
      <protection/>
    </xf>
    <xf numFmtId="0" fontId="2" fillId="0" borderId="13" xfId="62" applyFont="1" applyFill="1" applyBorder="1" applyAlignment="1">
      <alignment horizontal="center" vertical="center" wrapText="1"/>
      <protection/>
    </xf>
    <xf numFmtId="0" fontId="2" fillId="0" borderId="19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left" vertical="center" wrapText="1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11" fillId="8" borderId="11" xfId="62" applyFont="1" applyFill="1" applyBorder="1" applyAlignment="1">
      <alignment horizontal="left" vertical="center" wrapText="1"/>
      <protection/>
    </xf>
    <xf numFmtId="177" fontId="12" fillId="0" borderId="11" xfId="62" applyNumberFormat="1" applyFont="1" applyBorder="1" applyAlignment="1">
      <alignment vertical="center" shrinkToFit="1"/>
      <protection/>
    </xf>
    <xf numFmtId="177" fontId="13" fillId="0" borderId="11" xfId="62" applyNumberFormat="1" applyFont="1" applyBorder="1" applyAlignment="1">
      <alignment vertical="center" shrinkToFit="1"/>
      <protection/>
    </xf>
    <xf numFmtId="0" fontId="2" fillId="0" borderId="11" xfId="62" applyNumberFormat="1" applyFont="1" applyFill="1" applyBorder="1" applyAlignment="1" applyProtection="1">
      <alignment horizontal="left" vertical="center" wrapText="1" indent="1"/>
      <protection/>
    </xf>
    <xf numFmtId="0" fontId="2" fillId="0" borderId="0" xfId="62" applyFont="1" applyAlignment="1">
      <alignment vertical="center"/>
      <protection/>
    </xf>
    <xf numFmtId="176" fontId="14" fillId="0" borderId="0" xfId="62" applyNumberFormat="1" applyFont="1" applyAlignment="1">
      <alignment horizontal="right" vertical="center"/>
      <protection/>
    </xf>
    <xf numFmtId="0" fontId="2" fillId="0" borderId="14" xfId="62" applyFont="1" applyFill="1" applyBorder="1" applyAlignment="1">
      <alignment horizontal="center" vertical="center" wrapText="1"/>
      <protection/>
    </xf>
    <xf numFmtId="179" fontId="2" fillId="0" borderId="11" xfId="62" applyNumberFormat="1" applyFont="1" applyFill="1" applyBorder="1" applyAlignment="1">
      <alignment horizontal="center" vertical="center" wrapText="1"/>
      <protection/>
    </xf>
    <xf numFmtId="178" fontId="2" fillId="0" borderId="11" xfId="62" applyNumberFormat="1" applyFont="1" applyBorder="1" applyAlignment="1">
      <alignment vertical="center" shrinkToFit="1"/>
      <protection/>
    </xf>
    <xf numFmtId="176" fontId="2" fillId="0" borderId="0" xfId="62" applyNumberFormat="1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181" fontId="2" fillId="0" borderId="0" xfId="83" applyNumberFormat="1" applyFont="1" applyFill="1" applyAlignment="1" applyProtection="1">
      <alignment horizontal="left" vertical="center"/>
      <protection/>
    </xf>
    <xf numFmtId="181" fontId="9" fillId="0" borderId="0" xfId="83" applyNumberFormat="1" applyFont="1" applyFill="1" applyAlignment="1" applyProtection="1">
      <alignment horizontal="center"/>
      <protection/>
    </xf>
    <xf numFmtId="181" fontId="14" fillId="0" borderId="0" xfId="83" applyNumberFormat="1" applyFont="1" applyFill="1" applyAlignment="1" applyProtection="1">
      <alignment horizontal="right" vertical="center"/>
      <protection/>
    </xf>
    <xf numFmtId="181" fontId="15" fillId="0" borderId="0" xfId="83" applyNumberFormat="1" applyFont="1" applyFill="1" applyAlignment="1" applyProtection="1">
      <alignment horizontal="left" vertical="center"/>
      <protection/>
    </xf>
    <xf numFmtId="181" fontId="14" fillId="0" borderId="0" xfId="83" applyNumberFormat="1" applyFont="1" applyFill="1" applyAlignment="1" applyProtection="1">
      <alignment horizontal="center" vertical="center"/>
      <protection/>
    </xf>
    <xf numFmtId="181" fontId="2" fillId="0" borderId="17" xfId="83" applyNumberFormat="1" applyFont="1" applyFill="1" applyBorder="1" applyAlignment="1">
      <alignment horizontal="center" vertical="center"/>
      <protection/>
    </xf>
    <xf numFmtId="181" fontId="2" fillId="0" borderId="10" xfId="83" applyNumberFormat="1" applyFont="1" applyFill="1" applyBorder="1" applyAlignment="1" applyProtection="1">
      <alignment horizontal="center" vertical="center" wrapText="1"/>
      <protection/>
    </xf>
    <xf numFmtId="181" fontId="2" fillId="0" borderId="12" xfId="83" applyNumberFormat="1" applyFont="1" applyFill="1" applyBorder="1" applyAlignment="1" applyProtection="1">
      <alignment horizontal="center" vertical="center"/>
      <protection/>
    </xf>
    <xf numFmtId="181" fontId="2" fillId="0" borderId="13" xfId="83" applyNumberFormat="1" applyFont="1" applyFill="1" applyBorder="1" applyAlignment="1" applyProtection="1">
      <alignment horizontal="center" vertical="center"/>
      <protection/>
    </xf>
    <xf numFmtId="181" fontId="2" fillId="0" borderId="14" xfId="83" applyNumberFormat="1" applyFont="1" applyFill="1" applyBorder="1" applyAlignment="1" applyProtection="1">
      <alignment horizontal="center" vertical="center"/>
      <protection/>
    </xf>
    <xf numFmtId="181" fontId="2" fillId="0" borderId="20" xfId="83" applyNumberFormat="1" applyFont="1" applyFill="1" applyBorder="1" applyAlignment="1">
      <alignment horizontal="center" vertical="center"/>
      <protection/>
    </xf>
    <xf numFmtId="181" fontId="2" fillId="0" borderId="15" xfId="83" applyNumberFormat="1" applyFont="1" applyFill="1" applyBorder="1" applyAlignment="1" applyProtection="1">
      <alignment horizontal="center" vertical="center" wrapText="1"/>
      <protection/>
    </xf>
    <xf numFmtId="181" fontId="2" fillId="0" borderId="11" xfId="83" applyNumberFormat="1" applyFont="1" applyFill="1" applyBorder="1" applyAlignment="1" applyProtection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11" fillId="8" borderId="11" xfId="62" applyFont="1" applyFill="1" applyBorder="1" applyAlignment="1">
      <alignment vertical="center" wrapText="1"/>
      <protection/>
    </xf>
    <xf numFmtId="177" fontId="13" fillId="0" borderId="15" xfId="83" applyNumberFormat="1" applyFont="1" applyFill="1" applyBorder="1" applyAlignment="1" applyProtection="1">
      <alignment horizontal="right" vertical="center" shrinkToFit="1"/>
      <protection/>
    </xf>
    <xf numFmtId="177" fontId="13" fillId="0" borderId="11" xfId="83" applyNumberFormat="1" applyFont="1" applyFill="1" applyBorder="1" applyAlignment="1" applyProtection="1">
      <alignment horizontal="right" vertical="center" shrinkToFit="1"/>
      <protection/>
    </xf>
    <xf numFmtId="178" fontId="2" fillId="0" borderId="11" xfId="62" applyNumberFormat="1" applyFont="1" applyBorder="1" applyAlignment="1">
      <alignment horizontal="right" vertical="center" shrinkToFit="1"/>
      <protection/>
    </xf>
    <xf numFmtId="177" fontId="2" fillId="0" borderId="11" xfId="62" applyNumberFormat="1" applyFont="1" applyBorder="1" applyAlignment="1">
      <alignment vertical="center" shrinkToFit="1"/>
      <protection/>
    </xf>
    <xf numFmtId="0" fontId="16" fillId="0" borderId="0" xfId="9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7" fillId="0" borderId="0" xfId="95" applyNumberFormat="1" applyFont="1" applyFill="1" applyBorder="1" applyAlignment="1" applyProtection="1">
      <alignment horizontal="center" vertical="center"/>
      <protection/>
    </xf>
    <xf numFmtId="0" fontId="17" fillId="0" borderId="0" xfId="9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18" fillId="0" borderId="11" xfId="95" applyNumberFormat="1" applyFont="1" applyFill="1" applyBorder="1" applyAlignment="1" applyProtection="1">
      <alignment horizontal="center" vertical="center" wrapText="1"/>
      <protection/>
    </xf>
    <xf numFmtId="0" fontId="5" fillId="0" borderId="11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56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Border="1" applyAlignment="1">
      <alignment vertical="center" shrinkToFit="1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vertical="center" shrinkToFit="1"/>
    </xf>
    <xf numFmtId="0" fontId="1" fillId="0" borderId="11" xfId="0" applyFont="1" applyBorder="1" applyAlignment="1">
      <alignment vertical="center"/>
    </xf>
    <xf numFmtId="0" fontId="8" fillId="0" borderId="0" xfId="62" applyFill="1" applyAlignment="1">
      <alignment vertical="center"/>
      <protection/>
    </xf>
    <xf numFmtId="0" fontId="8" fillId="0" borderId="0" xfId="62" applyFill="1" applyAlignment="1">
      <alignment vertical="center"/>
      <protection/>
    </xf>
    <xf numFmtId="179" fontId="8" fillId="0" borderId="0" xfId="62" applyNumberFormat="1" applyFill="1" applyAlignment="1">
      <alignment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181" fontId="2" fillId="0" borderId="12" xfId="83" applyNumberFormat="1" applyFont="1" applyFill="1" applyBorder="1" applyAlignment="1" applyProtection="1">
      <alignment horizontal="center" vertical="center" wrapText="1"/>
      <protection/>
    </xf>
    <xf numFmtId="181" fontId="2" fillId="0" borderId="13" xfId="83" applyNumberFormat="1" applyFont="1" applyFill="1" applyBorder="1" applyAlignment="1" applyProtection="1">
      <alignment horizontal="center" vertical="center" wrapText="1"/>
      <protection/>
    </xf>
    <xf numFmtId="181" fontId="2" fillId="0" borderId="14" xfId="83" applyNumberFormat="1" applyFont="1" applyFill="1" applyBorder="1" applyAlignment="1" applyProtection="1">
      <alignment horizontal="center" vertical="center" wrapText="1"/>
      <protection/>
    </xf>
    <xf numFmtId="0" fontId="19" fillId="0" borderId="11" xfId="62" applyFont="1" applyFill="1" applyBorder="1" applyAlignment="1">
      <alignment horizontal="left" vertical="center" shrinkToFit="1"/>
      <protection/>
    </xf>
    <xf numFmtId="0" fontId="13" fillId="0" borderId="11" xfId="62" applyFont="1" applyFill="1" applyBorder="1" applyAlignment="1">
      <alignment horizontal="left" vertical="center" shrinkToFit="1"/>
      <protection/>
    </xf>
    <xf numFmtId="177" fontId="2" fillId="0" borderId="11" xfId="82" applyNumberFormat="1" applyFont="1" applyFill="1" applyBorder="1" applyAlignment="1" applyProtection="1">
      <alignment horizontal="right" vertical="center" shrinkToFit="1"/>
      <protection/>
    </xf>
    <xf numFmtId="177" fontId="0" fillId="0" borderId="11" xfId="0" applyNumberFormat="1" applyFont="1" applyFill="1" applyBorder="1" applyAlignment="1" applyProtection="1">
      <alignment horizontal="right" vertical="center" shrinkToFit="1"/>
      <protection/>
    </xf>
    <xf numFmtId="177" fontId="13" fillId="0" borderId="11" xfId="62" applyNumberFormat="1" applyFont="1" applyFill="1" applyBorder="1" applyAlignment="1">
      <alignment vertical="center" shrinkToFit="1"/>
      <protection/>
    </xf>
    <xf numFmtId="0" fontId="2" fillId="0" borderId="0" xfId="62" applyFont="1" applyFill="1" applyAlignment="1">
      <alignment vertical="center"/>
      <protection/>
    </xf>
    <xf numFmtId="178" fontId="2" fillId="0" borderId="11" xfId="62" applyNumberFormat="1" applyFont="1" applyFill="1" applyBorder="1" applyAlignment="1">
      <alignment vertical="center" shrinkToFit="1"/>
      <protection/>
    </xf>
    <xf numFmtId="178" fontId="2" fillId="0" borderId="11" xfId="62" applyNumberFormat="1" applyFont="1" applyFill="1" applyBorder="1" applyAlignment="1">
      <alignment vertical="center" shrinkToFit="1"/>
      <protection/>
    </xf>
    <xf numFmtId="10" fontId="2" fillId="0" borderId="11" xfId="62" applyNumberFormat="1" applyFont="1" applyFill="1" applyBorder="1" applyAlignment="1">
      <alignment vertical="center" shrinkToFit="1"/>
      <protection/>
    </xf>
    <xf numFmtId="179" fontId="2" fillId="0" borderId="0" xfId="62" applyNumberFormat="1" applyFont="1" applyFill="1" applyAlignment="1">
      <alignment vertical="center"/>
      <protection/>
    </xf>
    <xf numFmtId="181" fontId="10" fillId="0" borderId="0" xfId="83" applyNumberFormat="1" applyFont="1" applyFill="1" applyAlignment="1" applyProtection="1">
      <alignment horizontal="center"/>
      <protection/>
    </xf>
    <xf numFmtId="181" fontId="2" fillId="0" borderId="0" xfId="83" applyNumberFormat="1" applyFont="1" applyFill="1" applyAlignment="1" applyProtection="1">
      <alignment horizontal="right" vertical="center"/>
      <protection/>
    </xf>
    <xf numFmtId="181" fontId="2" fillId="0" borderId="11" xfId="83" applyNumberFormat="1" applyFont="1" applyFill="1" applyBorder="1" applyAlignment="1">
      <alignment horizontal="center" vertical="center"/>
      <protection/>
    </xf>
    <xf numFmtId="181" fontId="2" fillId="0" borderId="11" xfId="83" applyNumberFormat="1" applyFont="1" applyFill="1" applyBorder="1" applyAlignment="1" applyProtection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vertical="center" shrinkToFit="1"/>
      <protection locked="0"/>
    </xf>
    <xf numFmtId="0" fontId="20" fillId="0" borderId="11" xfId="62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21" fillId="0" borderId="0" xfId="83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left" vertical="center"/>
    </xf>
    <xf numFmtId="0" fontId="21" fillId="0" borderId="0" xfId="62" applyFont="1" applyAlignment="1">
      <alignment horizontal="left" vertical="center" wrapText="1"/>
      <protection/>
    </xf>
    <xf numFmtId="0" fontId="9" fillId="0" borderId="0" xfId="62" applyFont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  <xf numFmtId="0" fontId="10" fillId="0" borderId="0" xfId="71" applyNumberFormat="1" applyFont="1" applyFill="1" applyAlignment="1" applyProtection="1">
      <alignment horizontal="center" vertical="center" wrapText="1"/>
      <protection/>
    </xf>
    <xf numFmtId="177" fontId="0" fillId="0" borderId="11" xfId="0" applyNumberFormat="1" applyBorder="1" applyAlignment="1">
      <alignment horizontal="right" vertical="center" shrinkToFit="1"/>
    </xf>
    <xf numFmtId="178" fontId="0" fillId="0" borderId="11" xfId="0" applyNumberFormat="1" applyBorder="1" applyAlignment="1">
      <alignment horizontal="right" vertical="center" shrinkToFit="1"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0" fillId="0" borderId="0" xfId="21" applyFont="1" applyAlignment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 shrinkToFit="1"/>
      <protection/>
    </xf>
    <xf numFmtId="0" fontId="0" fillId="0" borderId="17" xfId="21" applyFont="1" applyBorder="1" applyAlignment="1">
      <alignment horizontal="center" vertical="center" shrinkToFit="1"/>
      <protection/>
    </xf>
    <xf numFmtId="181" fontId="2" fillId="0" borderId="11" xfId="83" applyNumberFormat="1" applyFont="1" applyFill="1" applyBorder="1" applyAlignment="1" applyProtection="1">
      <alignment horizontal="center" vertical="center" shrinkToFit="1"/>
      <protection/>
    </xf>
    <xf numFmtId="181" fontId="2" fillId="0" borderId="10" xfId="83" applyNumberFormat="1" applyFont="1" applyFill="1" applyBorder="1" applyAlignment="1" applyProtection="1">
      <alignment horizontal="center" vertical="center" shrinkToFit="1"/>
      <protection/>
    </xf>
    <xf numFmtId="182" fontId="0" fillId="0" borderId="11" xfId="62" applyNumberFormat="1" applyFont="1" applyBorder="1" applyAlignment="1">
      <alignment horizontal="center" vertical="center" shrinkToFit="1"/>
      <protection/>
    </xf>
    <xf numFmtId="0" fontId="0" fillId="0" borderId="20" xfId="21" applyFont="1" applyBorder="1" applyAlignment="1">
      <alignment horizontal="center" vertical="center" shrinkToFit="1"/>
      <protection/>
    </xf>
    <xf numFmtId="0" fontId="2" fillId="0" borderId="11" xfId="62" applyFont="1" applyBorder="1" applyAlignment="1">
      <alignment horizontal="center" vertical="center" shrinkToFit="1"/>
      <protection/>
    </xf>
    <xf numFmtId="0" fontId="2" fillId="0" borderId="15" xfId="62" applyFont="1" applyBorder="1" applyAlignment="1">
      <alignment horizontal="center" vertical="center" shrinkToFit="1"/>
      <protection/>
    </xf>
    <xf numFmtId="183" fontId="0" fillId="0" borderId="11" xfId="21" applyNumberFormat="1" applyFont="1" applyBorder="1" applyAlignment="1">
      <alignment horizontal="right" vertical="center" shrinkToFit="1"/>
      <protection/>
    </xf>
    <xf numFmtId="177" fontId="0" fillId="0" borderId="11" xfId="21" applyNumberFormat="1" applyFont="1" applyBorder="1" applyAlignment="1">
      <alignment horizontal="right" vertical="center" shrinkToFit="1"/>
      <protection/>
    </xf>
    <xf numFmtId="178" fontId="0" fillId="0" borderId="11" xfId="21" applyNumberFormat="1" applyFont="1" applyBorder="1" applyAlignment="1">
      <alignment horizontal="right" vertical="center" shrinkToFit="1"/>
      <protection/>
    </xf>
    <xf numFmtId="0" fontId="0" fillId="0" borderId="11" xfId="21" applyNumberFormat="1" applyFont="1" applyBorder="1" applyAlignment="1">
      <alignment horizontal="left" vertical="center" wrapText="1"/>
      <protection/>
    </xf>
    <xf numFmtId="184" fontId="0" fillId="0" borderId="11" xfId="21" applyNumberFormat="1" applyFont="1" applyBorder="1" applyAlignment="1">
      <alignment horizontal="right" vertical="center" shrinkToFit="1"/>
      <protection/>
    </xf>
    <xf numFmtId="9" fontId="0" fillId="0" borderId="11" xfId="21" applyNumberFormat="1" applyFont="1" applyBorder="1" applyAlignment="1">
      <alignment horizontal="right" vertical="center" shrinkToFit="1"/>
      <protection/>
    </xf>
    <xf numFmtId="0" fontId="0" fillId="0" borderId="11" xfId="21" applyFont="1" applyBorder="1" applyAlignment="1">
      <alignment horizontal="left" vertical="center" wrapText="1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 vertical="center"/>
      <protection/>
    </xf>
    <xf numFmtId="177" fontId="8" fillId="0" borderId="0" xfId="62" applyNumberFormat="1" applyAlignment="1">
      <alignment horizontal="right" vertical="center"/>
      <protection/>
    </xf>
    <xf numFmtId="176" fontId="22" fillId="0" borderId="0" xfId="62" applyNumberFormat="1" applyFont="1" applyAlignment="1">
      <alignment horizontal="left" vertical="center"/>
      <protection/>
    </xf>
    <xf numFmtId="0" fontId="10" fillId="0" borderId="0" xfId="62" applyFont="1" applyAlignment="1">
      <alignment horizontal="center" vertical="center" wrapText="1"/>
      <protection/>
    </xf>
    <xf numFmtId="176" fontId="14" fillId="0" borderId="0" xfId="62" applyNumberFormat="1" applyFont="1" applyAlignment="1">
      <alignment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 wrapText="1"/>
      <protection/>
    </xf>
    <xf numFmtId="176" fontId="2" fillId="0" borderId="11" xfId="62" applyNumberFormat="1" applyFont="1" applyFill="1" applyBorder="1" applyAlignment="1">
      <alignment horizontal="center" vertical="center" wrapText="1"/>
      <protection/>
    </xf>
    <xf numFmtId="177" fontId="2" fillId="0" borderId="10" xfId="62" applyNumberFormat="1" applyFont="1" applyFill="1" applyBorder="1" applyAlignment="1">
      <alignment horizontal="center" vertical="center" wrapText="1"/>
      <protection/>
    </xf>
    <xf numFmtId="178" fontId="2" fillId="8" borderId="11" xfId="62" applyNumberFormat="1" applyFont="1" applyFill="1" applyBorder="1" applyAlignment="1">
      <alignment horizontal="right" vertical="center" shrinkToFit="1"/>
      <protection/>
    </xf>
    <xf numFmtId="0" fontId="2" fillId="0" borderId="0" xfId="62" applyFont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177" fontId="2" fillId="0" borderId="0" xfId="62" applyNumberFormat="1" applyFont="1" applyAlignment="1">
      <alignment horizontal="right" vertical="center"/>
      <protection/>
    </xf>
    <xf numFmtId="182" fontId="0" fillId="0" borderId="0" xfId="62" applyNumberFormat="1" applyFont="1" applyAlignment="1">
      <alignment vertical="center"/>
      <protection/>
    </xf>
    <xf numFmtId="182" fontId="2" fillId="0" borderId="0" xfId="83" applyNumberFormat="1" applyFont="1" applyFill="1" applyAlignment="1" applyProtection="1">
      <alignment horizontal="left" vertical="center"/>
      <protection/>
    </xf>
    <xf numFmtId="182" fontId="14" fillId="0" borderId="0" xfId="83" applyNumberFormat="1" applyFont="1" applyFill="1" applyAlignment="1" applyProtection="1">
      <alignment horizontal="right" vertical="center"/>
      <protection/>
    </xf>
    <xf numFmtId="181" fontId="2" fillId="0" borderId="10" xfId="83" applyNumberFormat="1" applyFont="1" applyFill="1" applyBorder="1" applyAlignment="1">
      <alignment horizontal="center" vertical="center"/>
      <protection/>
    </xf>
    <xf numFmtId="181" fontId="2" fillId="0" borderId="10" xfId="83" applyNumberFormat="1" applyFont="1" applyFill="1" applyBorder="1" applyAlignment="1" applyProtection="1">
      <alignment horizontal="center" vertical="center"/>
      <protection/>
    </xf>
    <xf numFmtId="182" fontId="0" fillId="0" borderId="11" xfId="62" applyNumberFormat="1" applyFont="1" applyBorder="1" applyAlignment="1">
      <alignment horizontal="center" vertical="center"/>
      <protection/>
    </xf>
    <xf numFmtId="181" fontId="2" fillId="0" borderId="15" xfId="83" applyNumberFormat="1" applyFont="1" applyFill="1" applyBorder="1" applyAlignment="1">
      <alignment horizontal="center" vertical="center"/>
      <protection/>
    </xf>
    <xf numFmtId="181" fontId="2" fillId="0" borderId="15" xfId="83" applyNumberFormat="1" applyFont="1" applyFill="1" applyBorder="1" applyAlignment="1" applyProtection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178" fontId="13" fillId="0" borderId="11" xfId="83" applyNumberFormat="1" applyFont="1" applyFill="1" applyBorder="1" applyAlignment="1" applyProtection="1">
      <alignment horizontal="right" vertical="center" shrinkToFit="1"/>
      <protection/>
    </xf>
    <xf numFmtId="183" fontId="0" fillId="0" borderId="0" xfId="62" applyNumberFormat="1" applyFont="1" applyAlignment="1">
      <alignment vertical="center"/>
      <protection/>
    </xf>
    <xf numFmtId="182" fontId="2" fillId="0" borderId="0" xfId="62" applyNumberFormat="1" applyFont="1" applyAlignment="1">
      <alignment vertical="center"/>
      <protection/>
    </xf>
    <xf numFmtId="179" fontId="0" fillId="0" borderId="0" xfId="62" applyNumberFormat="1" applyFont="1" applyAlignment="1">
      <alignment vertical="center"/>
      <protection/>
    </xf>
    <xf numFmtId="0" fontId="8" fillId="0" borderId="0" xfId="62">
      <alignment/>
      <protection/>
    </xf>
    <xf numFmtId="176" fontId="8" fillId="0" borderId="0" xfId="62" applyNumberFormat="1">
      <alignment/>
      <protection/>
    </xf>
    <xf numFmtId="179" fontId="8" fillId="0" borderId="0" xfId="62" applyNumberFormat="1" applyAlignment="1">
      <alignment horizontal="right"/>
      <protection/>
    </xf>
    <xf numFmtId="0" fontId="11" fillId="8" borderId="11" xfId="62" applyFont="1" applyFill="1" applyBorder="1" applyAlignment="1">
      <alignment horizontal="left" vertical="center"/>
      <protection/>
    </xf>
    <xf numFmtId="177" fontId="13" fillId="0" borderId="11" xfId="19" applyNumberFormat="1" applyFont="1" applyBorder="1" applyAlignment="1">
      <alignment vertical="center"/>
    </xf>
    <xf numFmtId="178" fontId="13" fillId="0" borderId="11" xfId="19" applyNumberFormat="1" applyFont="1" applyBorder="1" applyAlignment="1">
      <alignment horizontal="right" vertical="center" shrinkToFit="1"/>
    </xf>
    <xf numFmtId="0" fontId="23" fillId="0" borderId="11" xfId="19" applyNumberFormat="1" applyFont="1" applyBorder="1" applyAlignment="1">
      <alignment vertical="center" wrapText="1"/>
    </xf>
    <xf numFmtId="0" fontId="2" fillId="8" borderId="11" xfId="62" applyFont="1" applyFill="1" applyBorder="1" applyAlignment="1">
      <alignment horizontal="left" vertical="center" wrapText="1"/>
      <protection/>
    </xf>
    <xf numFmtId="0" fontId="24" fillId="0" borderId="11" xfId="19" applyNumberFormat="1" applyFont="1" applyBorder="1" applyAlignment="1">
      <alignment vertical="center" wrapText="1"/>
    </xf>
    <xf numFmtId="0" fontId="2" fillId="0" borderId="0" xfId="62" applyFont="1">
      <alignment/>
      <protection/>
    </xf>
    <xf numFmtId="176" fontId="2" fillId="0" borderId="0" xfId="62" applyNumberFormat="1" applyFont="1">
      <alignment/>
      <protection/>
    </xf>
    <xf numFmtId="179" fontId="2" fillId="0" borderId="0" xfId="62" applyNumberFormat="1" applyFont="1" applyAlignment="1">
      <alignment horizontal="right"/>
      <protection/>
    </xf>
    <xf numFmtId="177" fontId="2" fillId="0" borderId="0" xfId="62" applyNumberFormat="1" applyFont="1">
      <alignment/>
      <protection/>
    </xf>
    <xf numFmtId="181" fontId="10" fillId="0" borderId="0" xfId="83" applyNumberFormat="1" applyFont="1" applyFill="1" applyBorder="1" applyAlignment="1" applyProtection="1">
      <alignment horizontal="center" vertical="center"/>
      <protection/>
    </xf>
    <xf numFmtId="181" fontId="0" fillId="0" borderId="0" xfId="83" applyNumberFormat="1" applyFont="1" applyFill="1" applyAlignment="1" applyProtection="1">
      <alignment horizontal="right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1" xfId="62" applyFont="1" applyBorder="1" applyAlignment="1">
      <alignment horizontal="center" vertical="center"/>
      <protection/>
    </xf>
    <xf numFmtId="0" fontId="20" fillId="0" borderId="11" xfId="62" applyNumberFormat="1" applyFont="1" applyFill="1" applyBorder="1" applyAlignment="1" applyProtection="1">
      <alignment horizontal="left" vertical="center" indent="1" shrinkToFit="1"/>
      <protection/>
    </xf>
    <xf numFmtId="183" fontId="2" fillId="0" borderId="0" xfId="62" applyNumberFormat="1" applyFont="1" applyAlignment="1">
      <alignment vertical="center"/>
      <protection/>
    </xf>
  </cellXfs>
  <cellStyles count="8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_永泰县国有资本经营预算套表" xfId="21"/>
    <cellStyle name="40% - 强调文字颜色 3" xfId="22"/>
    <cellStyle name="差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4 2 2 2 5" xfId="32"/>
    <cellStyle name="标题" xfId="33"/>
    <cellStyle name="解释性文本" xfId="34"/>
    <cellStyle name="常规_2014年国有资本经营预算收支-市委市政府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4 3 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?鹎%U龡&amp;H齲_x0001_C铣_x0014__x0007__x0001__x0001_ 2 2 2 2 3 3 2" xfId="56"/>
    <cellStyle name="40% - 强调文字颜色 2" xfId="57"/>
    <cellStyle name="千位[0]_1" xfId="58"/>
    <cellStyle name="_人大草案2010年1.10" xfId="59"/>
    <cellStyle name="强调文字颜色 3" xfId="60"/>
    <cellStyle name="强调文字颜色 4" xfId="61"/>
    <cellStyle name="常规_预算报告附表" xfId="62"/>
    <cellStyle name="no dec" xfId="63"/>
    <cellStyle name="20% - 强调文字颜色 4" xfId="64"/>
    <cellStyle name="40% - 强调文字颜色 4" xfId="65"/>
    <cellStyle name="标题_2009指标下达结转总表" xfId="66"/>
    <cellStyle name="_(汇总1201）2013年市本级建设项目情况表" xfId="67"/>
    <cellStyle name="强调文字颜色 5" xfId="68"/>
    <cellStyle name="?鹎%U龡&amp;H齲_x0001_C铣_x0014__x0007__x0001__x0001_" xfId="69"/>
    <cellStyle name="40% - 强调文字颜色 5" xfId="70"/>
    <cellStyle name="常规_2012年市本级预算人大定稿" xfId="71"/>
    <cellStyle name="60% - 强调文字颜色 5" xfId="72"/>
    <cellStyle name="强调文字颜色 6" xfId="73"/>
    <cellStyle name="40% - 强调文字颜色 6" xfId="74"/>
    <cellStyle name="60% - 强调文字颜色 6" xfId="75"/>
    <cellStyle name="_(汇总初步定稿）2014年市本级建设项目情况表(汇总1220）" xfId="76"/>
    <cellStyle name="_2011年项目情况表(表八定稿）" xfId="77"/>
    <cellStyle name="_2011年项目情况表(定稿）" xfId="78"/>
    <cellStyle name="ColLevel_1" xfId="79"/>
    <cellStyle name="Normal_APR" xfId="80"/>
    <cellStyle name="RowLevel_1" xfId="81"/>
    <cellStyle name="常规_(4)人大批复表（项）" xfId="82"/>
    <cellStyle name="常规_Sheet1" xfId="83"/>
    <cellStyle name="常规_福州市本级社会保险基金预算安排情况表" xfId="84"/>
    <cellStyle name="普通_97-917" xfId="85"/>
    <cellStyle name="千分位[0]_laroux" xfId="86"/>
    <cellStyle name="千分位_97-917" xfId="87"/>
    <cellStyle name="千位_1" xfId="88"/>
    <cellStyle name="未定义" xfId="89"/>
    <cellStyle name="样式 1" xfId="90"/>
    <cellStyle name="常规_预计与预算2" xfId="91"/>
    <cellStyle name="常规_2004年全年全省收入预计(12.7再改格式)" xfId="92"/>
    <cellStyle name="常规_2009年财政支出总表" xfId="93"/>
    <cellStyle name="标题 5 4 2" xfId="94"/>
    <cellStyle name="常规 12 2 2 2 3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39044;&#31639;&#36164;&#26009;2018&#24180;\&#24180;&#21021;&#39044;&#31639;\&#19978;&#20250;&#26448;&#26009;\&#20154;&#22823;&#36130;&#25919;&#25253;&#21578;\&#20154;&#22823;&#25253;&#21578;&#65288;&#23450;&#31295;&#65289;20180112\2.2018&#24180;&#20154;&#22823;&#25253;&#21578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附件一"/>
      <sheetName val="17一般收入"/>
      <sheetName val="17一般支出"/>
      <sheetName val="17基金收入"/>
      <sheetName val="17基金支出"/>
      <sheetName val="17地方国有资本经营预算执行表"/>
      <sheetName val="17社保基金预算执行表"/>
      <sheetName val="附件二"/>
      <sheetName val="18一般收入"/>
      <sheetName val="18一般支出"/>
      <sheetName val="18基金收入"/>
      <sheetName val="18基金支出"/>
      <sheetName val="18国有资本经营预算表"/>
      <sheetName val="18社保基金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32"/>
  <sheetViews>
    <sheetView tabSelected="1" zoomScaleSheetLayoutView="100" workbookViewId="0" topLeftCell="A1">
      <pane ySplit="6" topLeftCell="A7" activePane="bottomLeft" state="frozen"/>
      <selection pane="bottomLeft" activeCell="G8" sqref="G8"/>
    </sheetView>
  </sheetViews>
  <sheetFormatPr defaultColWidth="9.00390625" defaultRowHeight="24" customHeight="1"/>
  <cols>
    <col min="1" max="1" width="30.00390625" style="70" customWidth="1"/>
    <col min="2" max="5" width="13.75390625" style="70" customWidth="1"/>
    <col min="6" max="16384" width="9.00390625" style="70" customWidth="1"/>
  </cols>
  <sheetData>
    <row r="1" spans="1:5" ht="19.5" customHeight="1">
      <c r="A1" s="71" t="s">
        <v>9</v>
      </c>
      <c r="B1" s="72"/>
      <c r="C1" s="72"/>
      <c r="D1" s="72"/>
      <c r="E1" s="72"/>
    </row>
    <row r="2" spans="1:5" ht="24" customHeight="1">
      <c r="A2" s="120" t="s">
        <v>159</v>
      </c>
      <c r="B2" s="120"/>
      <c r="C2" s="120"/>
      <c r="D2" s="120"/>
      <c r="E2" s="120"/>
    </row>
    <row r="3" spans="1:5" ht="19.5" customHeight="1">
      <c r="A3" s="74"/>
      <c r="B3" s="75"/>
      <c r="C3" s="75"/>
      <c r="D3" s="75"/>
      <c r="E3" s="121" t="s">
        <v>11</v>
      </c>
    </row>
    <row r="4" spans="1:5" ht="24" customHeight="1">
      <c r="A4" s="122" t="s">
        <v>12</v>
      </c>
      <c r="B4" s="123" t="s">
        <v>160</v>
      </c>
      <c r="C4" s="83" t="s">
        <v>161</v>
      </c>
      <c r="D4" s="83"/>
      <c r="E4" s="83"/>
    </row>
    <row r="5" spans="1:5" ht="24" customHeight="1">
      <c r="A5" s="122"/>
      <c r="B5" s="123"/>
      <c r="C5" s="83" t="s">
        <v>162</v>
      </c>
      <c r="D5" s="83" t="s">
        <v>53</v>
      </c>
      <c r="E5" s="124" t="s">
        <v>163</v>
      </c>
    </row>
    <row r="6" spans="1:5" ht="24" customHeight="1">
      <c r="A6" s="85" t="s">
        <v>164</v>
      </c>
      <c r="B6" s="87">
        <f>+B7+B22</f>
        <v>110338</v>
      </c>
      <c r="C6" s="87">
        <f>+C7+C22</f>
        <v>121600</v>
      </c>
      <c r="D6" s="87">
        <f>+D7+D22</f>
        <v>11262</v>
      </c>
      <c r="E6" s="88">
        <f>+D6/B6</f>
        <v>0.102</v>
      </c>
    </row>
    <row r="7" spans="1:5" ht="24" customHeight="1">
      <c r="A7" s="85" t="s">
        <v>20</v>
      </c>
      <c r="B7" s="87">
        <f>SUM(B8:B21)</f>
        <v>88460</v>
      </c>
      <c r="C7" s="87">
        <f>SUM(C8:C21)</f>
        <v>96245</v>
      </c>
      <c r="D7" s="87">
        <f>SUM(D8:D21)</f>
        <v>7785</v>
      </c>
      <c r="E7" s="88">
        <f aca="true" t="shared" si="0" ref="E7:E32">+D7/B7</f>
        <v>0.088</v>
      </c>
    </row>
    <row r="8" spans="1:5" ht="24" customHeight="1">
      <c r="A8" s="63" t="s">
        <v>21</v>
      </c>
      <c r="B8" s="87">
        <v>35667</v>
      </c>
      <c r="C8" s="125">
        <f>37525+1000+800</f>
        <v>39325</v>
      </c>
      <c r="D8" s="87">
        <f aca="true" t="shared" si="1" ref="D8:D21">+C8-B8</f>
        <v>3658</v>
      </c>
      <c r="E8" s="88">
        <f t="shared" si="0"/>
        <v>0.103</v>
      </c>
    </row>
    <row r="9" spans="1:5" ht="24" customHeight="1">
      <c r="A9" s="63" t="s">
        <v>22</v>
      </c>
      <c r="B9" s="87">
        <v>259</v>
      </c>
      <c r="C9" s="125">
        <v>0</v>
      </c>
      <c r="D9" s="87">
        <f t="shared" si="1"/>
        <v>-259</v>
      </c>
      <c r="E9" s="88">
        <f t="shared" si="0"/>
        <v>-1</v>
      </c>
    </row>
    <row r="10" spans="1:5" ht="24" customHeight="1">
      <c r="A10" s="63" t="s">
        <v>23</v>
      </c>
      <c r="B10" s="87">
        <v>20501</v>
      </c>
      <c r="C10" s="125">
        <f>23900+300-1000</f>
        <v>23200</v>
      </c>
      <c r="D10" s="87">
        <f t="shared" si="1"/>
        <v>2699</v>
      </c>
      <c r="E10" s="88">
        <f t="shared" si="0"/>
        <v>0.132</v>
      </c>
    </row>
    <row r="11" spans="1:5" ht="24" customHeight="1">
      <c r="A11" s="63" t="s">
        <v>24</v>
      </c>
      <c r="B11" s="87">
        <v>5885</v>
      </c>
      <c r="C11" s="125">
        <v>6500</v>
      </c>
      <c r="D11" s="87">
        <f t="shared" si="1"/>
        <v>615</v>
      </c>
      <c r="E11" s="88">
        <f t="shared" si="0"/>
        <v>0.105</v>
      </c>
    </row>
    <row r="12" spans="1:5" ht="24" customHeight="1">
      <c r="A12" s="63" t="s">
        <v>25</v>
      </c>
      <c r="B12" s="87">
        <v>165</v>
      </c>
      <c r="C12" s="125">
        <v>220</v>
      </c>
      <c r="D12" s="87">
        <f t="shared" si="1"/>
        <v>55</v>
      </c>
      <c r="E12" s="88">
        <f t="shared" si="0"/>
        <v>0.333</v>
      </c>
    </row>
    <row r="13" spans="1:5" ht="24" customHeight="1">
      <c r="A13" s="63" t="s">
        <v>26</v>
      </c>
      <c r="B13" s="87">
        <v>3410</v>
      </c>
      <c r="C13" s="125">
        <v>3600</v>
      </c>
      <c r="D13" s="87">
        <f t="shared" si="1"/>
        <v>190</v>
      </c>
      <c r="E13" s="88">
        <f t="shared" si="0"/>
        <v>0.056</v>
      </c>
    </row>
    <row r="14" spans="1:5" ht="24" customHeight="1">
      <c r="A14" s="63" t="s">
        <v>27</v>
      </c>
      <c r="B14" s="87">
        <v>1446</v>
      </c>
      <c r="C14" s="125">
        <v>1600</v>
      </c>
      <c r="D14" s="87">
        <f t="shared" si="1"/>
        <v>154</v>
      </c>
      <c r="E14" s="88">
        <f t="shared" si="0"/>
        <v>0.107</v>
      </c>
    </row>
    <row r="15" spans="1:5" ht="24" customHeight="1">
      <c r="A15" s="63" t="s">
        <v>28</v>
      </c>
      <c r="B15" s="87">
        <v>1240</v>
      </c>
      <c r="C15" s="125">
        <v>1500</v>
      </c>
      <c r="D15" s="87">
        <f t="shared" si="1"/>
        <v>260</v>
      </c>
      <c r="E15" s="88">
        <f t="shared" si="0"/>
        <v>0.21</v>
      </c>
    </row>
    <row r="16" spans="1:5" ht="24" customHeight="1">
      <c r="A16" s="63" t="s">
        <v>29</v>
      </c>
      <c r="B16" s="87">
        <v>364</v>
      </c>
      <c r="C16" s="125">
        <v>480</v>
      </c>
      <c r="D16" s="87">
        <f t="shared" si="1"/>
        <v>116</v>
      </c>
      <c r="E16" s="88">
        <f t="shared" si="0"/>
        <v>0.319</v>
      </c>
    </row>
    <row r="17" spans="1:5" ht="24" customHeight="1">
      <c r="A17" s="63" t="s">
        <v>30</v>
      </c>
      <c r="B17" s="87">
        <v>14010</v>
      </c>
      <c r="C17" s="125">
        <v>13800</v>
      </c>
      <c r="D17" s="87">
        <f t="shared" si="1"/>
        <v>-210</v>
      </c>
      <c r="E17" s="88">
        <f t="shared" si="0"/>
        <v>-0.015</v>
      </c>
    </row>
    <row r="18" spans="1:5" ht="24" customHeight="1">
      <c r="A18" s="63" t="s">
        <v>31</v>
      </c>
      <c r="B18" s="87">
        <v>401</v>
      </c>
      <c r="C18" s="125">
        <v>420</v>
      </c>
      <c r="D18" s="87">
        <f t="shared" si="1"/>
        <v>19</v>
      </c>
      <c r="E18" s="88">
        <f t="shared" si="0"/>
        <v>0.047</v>
      </c>
    </row>
    <row r="19" spans="1:5" ht="24" customHeight="1">
      <c r="A19" s="63" t="s">
        <v>32</v>
      </c>
      <c r="B19" s="87">
        <v>1051</v>
      </c>
      <c r="C19" s="125">
        <v>1375</v>
      </c>
      <c r="D19" s="87">
        <f t="shared" si="1"/>
        <v>324</v>
      </c>
      <c r="E19" s="88">
        <f t="shared" si="0"/>
        <v>0.308</v>
      </c>
    </row>
    <row r="20" spans="1:5" ht="24" customHeight="1">
      <c r="A20" s="63" t="s">
        <v>33</v>
      </c>
      <c r="B20" s="87">
        <v>4040</v>
      </c>
      <c r="C20" s="125">
        <v>4200</v>
      </c>
      <c r="D20" s="87">
        <f t="shared" si="1"/>
        <v>160</v>
      </c>
      <c r="E20" s="88">
        <f t="shared" si="0"/>
        <v>0.04</v>
      </c>
    </row>
    <row r="21" spans="1:5" ht="24" customHeight="1">
      <c r="A21" s="63" t="s">
        <v>34</v>
      </c>
      <c r="B21" s="87">
        <v>21</v>
      </c>
      <c r="C21" s="87">
        <v>25</v>
      </c>
      <c r="D21" s="87">
        <f t="shared" si="1"/>
        <v>4</v>
      </c>
      <c r="E21" s="88">
        <f t="shared" si="0"/>
        <v>0.19</v>
      </c>
    </row>
    <row r="22" spans="1:5" ht="24" customHeight="1">
      <c r="A22" s="85" t="s">
        <v>35</v>
      </c>
      <c r="B22" s="87">
        <f>SUM(B23:B30)</f>
        <v>21878</v>
      </c>
      <c r="C22" s="87">
        <f>SUM(C23:C30)</f>
        <v>25355</v>
      </c>
      <c r="D22" s="87">
        <f>SUM(D23:D30)</f>
        <v>3477</v>
      </c>
      <c r="E22" s="88">
        <f t="shared" si="0"/>
        <v>0.159</v>
      </c>
    </row>
    <row r="23" spans="1:5" ht="24" customHeight="1">
      <c r="A23" s="63" t="s">
        <v>36</v>
      </c>
      <c r="B23" s="87">
        <v>12378</v>
      </c>
      <c r="C23" s="125">
        <v>13325</v>
      </c>
      <c r="D23" s="87">
        <f aca="true" t="shared" si="2" ref="D23:D32">+C23-B23</f>
        <v>947</v>
      </c>
      <c r="E23" s="88">
        <f t="shared" si="0"/>
        <v>0.077</v>
      </c>
    </row>
    <row r="24" spans="1:5" ht="24" customHeight="1">
      <c r="A24" s="63" t="s">
        <v>37</v>
      </c>
      <c r="B24" s="87">
        <v>2207</v>
      </c>
      <c r="C24" s="125">
        <v>2100</v>
      </c>
      <c r="D24" s="87">
        <f t="shared" si="2"/>
        <v>-107</v>
      </c>
      <c r="E24" s="88">
        <f t="shared" si="0"/>
        <v>-0.048</v>
      </c>
    </row>
    <row r="25" spans="1:5" ht="24" customHeight="1">
      <c r="A25" s="63" t="s">
        <v>38</v>
      </c>
      <c r="B25" s="87">
        <v>2116</v>
      </c>
      <c r="C25" s="125">
        <v>2000</v>
      </c>
      <c r="D25" s="87">
        <f t="shared" si="2"/>
        <v>-116</v>
      </c>
      <c r="E25" s="88">
        <f t="shared" si="0"/>
        <v>-0.055</v>
      </c>
    </row>
    <row r="26" spans="1:5" ht="24" customHeight="1">
      <c r="A26" s="63" t="s">
        <v>39</v>
      </c>
      <c r="B26" s="87"/>
      <c r="C26" s="125">
        <f>1000+2000</f>
        <v>3000</v>
      </c>
      <c r="D26" s="87">
        <f t="shared" si="2"/>
        <v>3000</v>
      </c>
      <c r="E26" s="88"/>
    </row>
    <row r="27" spans="1:5" ht="24" customHeight="1">
      <c r="A27" s="126" t="s">
        <v>40</v>
      </c>
      <c r="B27" s="87">
        <v>4477</v>
      </c>
      <c r="C27" s="125">
        <v>4870</v>
      </c>
      <c r="D27" s="87">
        <f t="shared" si="2"/>
        <v>393</v>
      </c>
      <c r="E27" s="88">
        <f t="shared" si="0"/>
        <v>0.088</v>
      </c>
    </row>
    <row r="28" spans="1:5" ht="24" customHeight="1">
      <c r="A28" s="63" t="s">
        <v>41</v>
      </c>
      <c r="B28" s="87"/>
      <c r="C28" s="125">
        <v>0</v>
      </c>
      <c r="D28" s="87">
        <f t="shared" si="2"/>
        <v>0</v>
      </c>
      <c r="E28" s="88"/>
    </row>
    <row r="29" spans="1:5" ht="24" customHeight="1">
      <c r="A29" s="63" t="s">
        <v>42</v>
      </c>
      <c r="B29" s="87">
        <v>38</v>
      </c>
      <c r="C29" s="125">
        <v>60</v>
      </c>
      <c r="D29" s="87">
        <f t="shared" si="2"/>
        <v>22</v>
      </c>
      <c r="E29" s="88">
        <f>+D29/B29</f>
        <v>0.579</v>
      </c>
    </row>
    <row r="30" spans="1:5" ht="24" customHeight="1">
      <c r="A30" s="63" t="s">
        <v>43</v>
      </c>
      <c r="B30" s="87">
        <v>662</v>
      </c>
      <c r="C30" s="125">
        <v>0</v>
      </c>
      <c r="D30" s="87">
        <f t="shared" si="2"/>
        <v>-662</v>
      </c>
      <c r="E30" s="88">
        <f t="shared" si="0"/>
        <v>-1</v>
      </c>
    </row>
    <row r="31" spans="1:5" ht="24" customHeight="1">
      <c r="A31" s="85" t="s">
        <v>44</v>
      </c>
      <c r="B31" s="87">
        <f>+B8+B9+B10/0.4*0.6+B11/0.4*0.6+25+1425-1</f>
        <v>76954</v>
      </c>
      <c r="C31" s="87">
        <f>+C8+C9+C10/0.4*0.6+C11/0.4*0.6+25+1500</f>
        <v>85400</v>
      </c>
      <c r="D31" s="87">
        <f t="shared" si="2"/>
        <v>8446</v>
      </c>
      <c r="E31" s="88">
        <f t="shared" si="0"/>
        <v>0.11</v>
      </c>
    </row>
    <row r="32" spans="1:5" ht="24" customHeight="1">
      <c r="A32" s="85" t="s">
        <v>45</v>
      </c>
      <c r="B32" s="87">
        <f>+B31+B6</f>
        <v>187292</v>
      </c>
      <c r="C32" s="87">
        <f>+C31+C6</f>
        <v>207000</v>
      </c>
      <c r="D32" s="87">
        <f t="shared" si="2"/>
        <v>19708</v>
      </c>
      <c r="E32" s="88">
        <f t="shared" si="0"/>
        <v>0.105</v>
      </c>
    </row>
  </sheetData>
  <sheetProtection/>
  <mergeCells count="4">
    <mergeCell ref="A2:E2"/>
    <mergeCell ref="C4:E4"/>
    <mergeCell ref="A4:A5"/>
    <mergeCell ref="B4:B5"/>
  </mergeCells>
  <dataValidations count="1">
    <dataValidation type="whole" allowBlank="1" showInputMessage="1" showErrorMessage="1" sqref="C8:C20 C23:C30">
      <formula1>-99999999</formula1>
      <formula2>99999999</formula2>
    </dataValidation>
  </dataValidations>
  <printOptions horizontalCentered="1"/>
  <pageMargins left="0.59" right="0.35" top="0.79" bottom="0.39" header="0" footer="0"/>
  <pageSetup firstPageNumber="10" useFirstPageNumber="1" fitToHeight="1" fitToWidth="1" horizontalDpi="600" verticalDpi="600" orientation="portrait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2"/>
  <sheetViews>
    <sheetView zoomScaleSheetLayoutView="100" workbookViewId="0" topLeftCell="A1">
      <selection activeCell="F9" sqref="F9"/>
    </sheetView>
  </sheetViews>
  <sheetFormatPr defaultColWidth="9.00390625" defaultRowHeight="29.25" customHeight="1"/>
  <cols>
    <col min="1" max="1" width="28.375" style="104" customWidth="1"/>
    <col min="2" max="2" width="10.125" style="104" customWidth="1"/>
    <col min="3" max="3" width="9.25390625" style="104" customWidth="1"/>
    <col min="4" max="4" width="11.00390625" style="104" customWidth="1"/>
    <col min="5" max="5" width="9.875" style="104" customWidth="1"/>
    <col min="6" max="6" width="9.00390625" style="104" customWidth="1"/>
    <col min="7" max="7" width="11.00390625" style="104" customWidth="1"/>
    <col min="8" max="8" width="8.875" style="104" customWidth="1"/>
    <col min="9" max="9" width="7.25390625" style="105" customWidth="1"/>
    <col min="10" max="16384" width="9.00390625" style="104" customWidth="1"/>
  </cols>
  <sheetData>
    <row r="1" spans="1:9" ht="20.25" customHeight="1">
      <c r="A1" s="71" t="s">
        <v>46</v>
      </c>
      <c r="B1" s="48"/>
      <c r="C1" s="48"/>
      <c r="D1" s="48"/>
      <c r="E1" s="48"/>
      <c r="F1" s="48"/>
      <c r="G1" s="48"/>
      <c r="H1" s="48"/>
      <c r="I1" s="73"/>
    </row>
    <row r="2" spans="1:9" ht="33.75" customHeight="1">
      <c r="A2" s="49" t="s">
        <v>165</v>
      </c>
      <c r="B2" s="49"/>
      <c r="C2" s="49"/>
      <c r="D2" s="49"/>
      <c r="E2" s="49"/>
      <c r="F2" s="49"/>
      <c r="G2" s="49"/>
      <c r="H2" s="49"/>
      <c r="I2" s="49"/>
    </row>
    <row r="3" ht="20.25" customHeight="1">
      <c r="I3" s="73" t="s">
        <v>11</v>
      </c>
    </row>
    <row r="4" spans="1:9" ht="24" customHeight="1">
      <c r="A4" s="106" t="s">
        <v>12</v>
      </c>
      <c r="B4" s="107" t="s">
        <v>166</v>
      </c>
      <c r="C4" s="108"/>
      <c r="D4" s="109"/>
      <c r="E4" s="57" t="s">
        <v>161</v>
      </c>
      <c r="F4" s="57"/>
      <c r="G4" s="57"/>
      <c r="H4" s="57"/>
      <c r="I4" s="57"/>
    </row>
    <row r="5" spans="1:9" ht="24" customHeight="1">
      <c r="A5" s="106"/>
      <c r="B5" s="57" t="s">
        <v>167</v>
      </c>
      <c r="C5" s="58" t="s">
        <v>168</v>
      </c>
      <c r="D5" s="58"/>
      <c r="E5" s="57" t="s">
        <v>167</v>
      </c>
      <c r="F5" s="58" t="s">
        <v>168</v>
      </c>
      <c r="G5" s="58"/>
      <c r="H5" s="57" t="s">
        <v>169</v>
      </c>
      <c r="I5" s="67" t="s">
        <v>170</v>
      </c>
    </row>
    <row r="6" spans="1:9" ht="36" customHeight="1">
      <c r="A6" s="106"/>
      <c r="B6" s="57"/>
      <c r="C6" s="57" t="s">
        <v>171</v>
      </c>
      <c r="D6" s="57" t="s">
        <v>172</v>
      </c>
      <c r="E6" s="57"/>
      <c r="F6" s="57" t="s">
        <v>171</v>
      </c>
      <c r="G6" s="57" t="s">
        <v>172</v>
      </c>
      <c r="H6" s="57"/>
      <c r="I6" s="67"/>
    </row>
    <row r="7" spans="1:9" ht="36" customHeight="1">
      <c r="A7" s="110" t="s">
        <v>55</v>
      </c>
      <c r="B7" s="87">
        <f>SUM(C7:D7)</f>
        <v>210205</v>
      </c>
      <c r="C7" s="87">
        <f aca="true" t="shared" si="0" ref="C7:H7">SUM(C8:C28)</f>
        <v>182900</v>
      </c>
      <c r="D7" s="87">
        <f t="shared" si="0"/>
        <v>27305</v>
      </c>
      <c r="E7" s="87">
        <f t="shared" si="0"/>
        <v>236885</v>
      </c>
      <c r="F7" s="87">
        <f t="shared" si="0"/>
        <v>209500</v>
      </c>
      <c r="G7" s="87">
        <f t="shared" si="0"/>
        <v>27385</v>
      </c>
      <c r="H7" s="87">
        <f t="shared" si="0"/>
        <v>26600</v>
      </c>
      <c r="I7" s="116">
        <f>+E7/B7-1</f>
        <v>0.127</v>
      </c>
    </row>
    <row r="8" spans="1:9" s="103" customFormat="1" ht="36" customHeight="1">
      <c r="A8" s="111" t="s">
        <v>173</v>
      </c>
      <c r="B8" s="112">
        <f aca="true" t="shared" si="1" ref="B8:B28">+C8+D8</f>
        <v>20903</v>
      </c>
      <c r="C8" s="112">
        <v>20878</v>
      </c>
      <c r="D8" s="112">
        <v>25</v>
      </c>
      <c r="E8" s="113">
        <f>+F8+G8</f>
        <v>25197</v>
      </c>
      <c r="F8" s="113">
        <v>25177</v>
      </c>
      <c r="G8" s="113">
        <v>20</v>
      </c>
      <c r="H8" s="114">
        <f>+F8-C8</f>
        <v>4299</v>
      </c>
      <c r="I8" s="117">
        <f>+F8/C8-1</f>
        <v>0.206</v>
      </c>
    </row>
    <row r="9" spans="1:9" ht="36" customHeight="1">
      <c r="A9" s="111" t="s">
        <v>174</v>
      </c>
      <c r="B9" s="112">
        <f t="shared" si="1"/>
        <v>410</v>
      </c>
      <c r="C9" s="112">
        <v>410</v>
      </c>
      <c r="D9" s="112">
        <v>0</v>
      </c>
      <c r="E9" s="113">
        <f aca="true" t="shared" si="2" ref="E9:E28">+F9+G9</f>
        <v>814</v>
      </c>
      <c r="F9" s="113">
        <v>814</v>
      </c>
      <c r="G9" s="113">
        <v>0</v>
      </c>
      <c r="H9" s="114">
        <f aca="true" t="shared" si="3" ref="H9:H28">+F9-C9</f>
        <v>404</v>
      </c>
      <c r="I9" s="117">
        <f aca="true" t="shared" si="4" ref="I9:I27">+F9/C9-1</f>
        <v>0.985</v>
      </c>
    </row>
    <row r="10" spans="1:9" s="103" customFormat="1" ht="36" customHeight="1">
      <c r="A10" s="111" t="s">
        <v>175</v>
      </c>
      <c r="B10" s="112">
        <f t="shared" si="1"/>
        <v>7199</v>
      </c>
      <c r="C10" s="112">
        <v>7155</v>
      </c>
      <c r="D10" s="112">
        <v>44</v>
      </c>
      <c r="E10" s="113">
        <f t="shared" si="2"/>
        <v>8097</v>
      </c>
      <c r="F10" s="113">
        <v>8083</v>
      </c>
      <c r="G10" s="113">
        <v>14</v>
      </c>
      <c r="H10" s="114">
        <f t="shared" si="3"/>
        <v>928</v>
      </c>
      <c r="I10" s="117">
        <f t="shared" si="4"/>
        <v>0.13</v>
      </c>
    </row>
    <row r="11" spans="1:9" s="103" customFormat="1" ht="36" customHeight="1">
      <c r="A11" s="111" t="s">
        <v>176</v>
      </c>
      <c r="B11" s="112">
        <f t="shared" si="1"/>
        <v>49182</v>
      </c>
      <c r="C11" s="112">
        <v>44527</v>
      </c>
      <c r="D11" s="112">
        <v>4655</v>
      </c>
      <c r="E11" s="113">
        <f t="shared" si="2"/>
        <v>50371</v>
      </c>
      <c r="F11" s="113">
        <v>45979</v>
      </c>
      <c r="G11" s="113">
        <v>4392</v>
      </c>
      <c r="H11" s="114">
        <f t="shared" si="3"/>
        <v>1452</v>
      </c>
      <c r="I11" s="117">
        <f t="shared" si="4"/>
        <v>0.033</v>
      </c>
    </row>
    <row r="12" spans="1:9" s="103" customFormat="1" ht="36" customHeight="1">
      <c r="A12" s="111" t="s">
        <v>177</v>
      </c>
      <c r="B12" s="112">
        <f t="shared" si="1"/>
        <v>268</v>
      </c>
      <c r="C12" s="112">
        <v>268</v>
      </c>
      <c r="D12" s="112">
        <v>0</v>
      </c>
      <c r="E12" s="113">
        <f t="shared" si="2"/>
        <v>360</v>
      </c>
      <c r="F12" s="113">
        <v>360</v>
      </c>
      <c r="G12" s="113">
        <v>0</v>
      </c>
      <c r="H12" s="114">
        <f t="shared" si="3"/>
        <v>92</v>
      </c>
      <c r="I12" s="117">
        <f t="shared" si="4"/>
        <v>0.343</v>
      </c>
    </row>
    <row r="13" spans="1:9" ht="36" customHeight="1">
      <c r="A13" s="111" t="s">
        <v>178</v>
      </c>
      <c r="B13" s="112">
        <f t="shared" si="1"/>
        <v>1691</v>
      </c>
      <c r="C13" s="112">
        <v>1454</v>
      </c>
      <c r="D13" s="112">
        <v>237</v>
      </c>
      <c r="E13" s="113">
        <f t="shared" si="2"/>
        <v>2785</v>
      </c>
      <c r="F13" s="113">
        <v>2630</v>
      </c>
      <c r="G13" s="113">
        <v>155</v>
      </c>
      <c r="H13" s="114">
        <f t="shared" si="3"/>
        <v>1176</v>
      </c>
      <c r="I13" s="117">
        <f t="shared" si="4"/>
        <v>0.809</v>
      </c>
    </row>
    <row r="14" spans="1:9" s="103" customFormat="1" ht="36" customHeight="1">
      <c r="A14" s="111" t="s">
        <v>179</v>
      </c>
      <c r="B14" s="112">
        <f t="shared" si="1"/>
        <v>23799</v>
      </c>
      <c r="C14" s="112">
        <v>15854</v>
      </c>
      <c r="D14" s="112">
        <v>7945</v>
      </c>
      <c r="E14" s="113">
        <f t="shared" si="2"/>
        <v>37331</v>
      </c>
      <c r="F14" s="113">
        <v>27245</v>
      </c>
      <c r="G14" s="113">
        <f>11270-1184</f>
        <v>10086</v>
      </c>
      <c r="H14" s="114">
        <f t="shared" si="3"/>
        <v>11391</v>
      </c>
      <c r="I14" s="117">
        <f t="shared" si="4"/>
        <v>0.718</v>
      </c>
    </row>
    <row r="15" spans="1:9" s="103" customFormat="1" ht="36" customHeight="1">
      <c r="A15" s="111" t="s">
        <v>180</v>
      </c>
      <c r="B15" s="112">
        <f t="shared" si="1"/>
        <v>12768</v>
      </c>
      <c r="C15" s="112">
        <v>10863</v>
      </c>
      <c r="D15" s="112">
        <v>1905</v>
      </c>
      <c r="E15" s="113">
        <f t="shared" si="2"/>
        <v>12899</v>
      </c>
      <c r="F15" s="113">
        <v>11220</v>
      </c>
      <c r="G15" s="113">
        <v>1679</v>
      </c>
      <c r="H15" s="114">
        <f t="shared" si="3"/>
        <v>357</v>
      </c>
      <c r="I15" s="118">
        <f t="shared" si="4"/>
        <v>0.0329</v>
      </c>
    </row>
    <row r="16" spans="1:9" s="103" customFormat="1" ht="36" customHeight="1">
      <c r="A16" s="111" t="s">
        <v>181</v>
      </c>
      <c r="B16" s="112">
        <f t="shared" si="1"/>
        <v>3100</v>
      </c>
      <c r="C16" s="112">
        <v>490</v>
      </c>
      <c r="D16" s="112">
        <v>2610</v>
      </c>
      <c r="E16" s="113">
        <f t="shared" si="2"/>
        <v>2911</v>
      </c>
      <c r="F16" s="113">
        <v>561</v>
      </c>
      <c r="G16" s="113">
        <v>2350</v>
      </c>
      <c r="H16" s="114">
        <f t="shared" si="3"/>
        <v>71</v>
      </c>
      <c r="I16" s="117">
        <f t="shared" si="4"/>
        <v>0.145</v>
      </c>
    </row>
    <row r="17" spans="1:9" s="103" customFormat="1" ht="36" customHeight="1">
      <c r="A17" s="111" t="s">
        <v>182</v>
      </c>
      <c r="B17" s="112">
        <f t="shared" si="1"/>
        <v>6666</v>
      </c>
      <c r="C17" s="112">
        <v>6666</v>
      </c>
      <c r="D17" s="112">
        <v>0</v>
      </c>
      <c r="E17" s="113">
        <f t="shared" si="2"/>
        <v>3838</v>
      </c>
      <c r="F17" s="113">
        <v>2842</v>
      </c>
      <c r="G17" s="113">
        <v>996</v>
      </c>
      <c r="H17" s="114">
        <f t="shared" si="3"/>
        <v>-3824</v>
      </c>
      <c r="I17" s="117">
        <f t="shared" si="4"/>
        <v>-0.574</v>
      </c>
    </row>
    <row r="18" spans="1:9" ht="36" customHeight="1">
      <c r="A18" s="111" t="s">
        <v>183</v>
      </c>
      <c r="B18" s="112">
        <f t="shared" si="1"/>
        <v>27851</v>
      </c>
      <c r="C18" s="112">
        <v>19346</v>
      </c>
      <c r="D18" s="112">
        <v>8505</v>
      </c>
      <c r="E18" s="113">
        <f t="shared" si="2"/>
        <v>27235</v>
      </c>
      <c r="F18" s="113">
        <v>19642</v>
      </c>
      <c r="G18" s="113">
        <v>7593</v>
      </c>
      <c r="H18" s="114">
        <f t="shared" si="3"/>
        <v>296</v>
      </c>
      <c r="I18" s="117">
        <f t="shared" si="4"/>
        <v>0.015</v>
      </c>
    </row>
    <row r="19" spans="1:9" ht="36" customHeight="1">
      <c r="A19" s="111" t="s">
        <v>184</v>
      </c>
      <c r="B19" s="112">
        <f t="shared" si="1"/>
        <v>727</v>
      </c>
      <c r="C19" s="112">
        <v>727</v>
      </c>
      <c r="D19" s="112">
        <v>0</v>
      </c>
      <c r="E19" s="113">
        <f t="shared" si="2"/>
        <v>838</v>
      </c>
      <c r="F19" s="113">
        <v>838</v>
      </c>
      <c r="G19" s="113">
        <v>0</v>
      </c>
      <c r="H19" s="114">
        <f t="shared" si="3"/>
        <v>111</v>
      </c>
      <c r="I19" s="117">
        <f t="shared" si="4"/>
        <v>0.153</v>
      </c>
    </row>
    <row r="20" spans="1:9" ht="36" customHeight="1">
      <c r="A20" s="111" t="s">
        <v>185</v>
      </c>
      <c r="B20" s="112">
        <f t="shared" si="1"/>
        <v>359</v>
      </c>
      <c r="C20" s="112">
        <v>359</v>
      </c>
      <c r="D20" s="112">
        <v>0</v>
      </c>
      <c r="E20" s="113">
        <f t="shared" si="2"/>
        <v>87</v>
      </c>
      <c r="F20" s="113">
        <v>87</v>
      </c>
      <c r="G20" s="113">
        <v>0</v>
      </c>
      <c r="H20" s="114">
        <f t="shared" si="3"/>
        <v>-272</v>
      </c>
      <c r="I20" s="117">
        <f t="shared" si="4"/>
        <v>-0.758</v>
      </c>
    </row>
    <row r="21" spans="1:9" ht="36" customHeight="1">
      <c r="A21" s="111" t="s">
        <v>186</v>
      </c>
      <c r="B21" s="112">
        <f t="shared" si="1"/>
        <v>3799</v>
      </c>
      <c r="C21" s="112">
        <v>3799</v>
      </c>
      <c r="D21" s="112">
        <v>0</v>
      </c>
      <c r="E21" s="113">
        <f t="shared" si="2"/>
        <v>189</v>
      </c>
      <c r="F21" s="113">
        <v>189</v>
      </c>
      <c r="G21" s="113">
        <v>0</v>
      </c>
      <c r="H21" s="114">
        <f t="shared" si="3"/>
        <v>-3610</v>
      </c>
      <c r="I21" s="117">
        <f t="shared" si="4"/>
        <v>-0.95</v>
      </c>
    </row>
    <row r="22" spans="1:9" ht="36" customHeight="1">
      <c r="A22" s="111" t="s">
        <v>187</v>
      </c>
      <c r="B22" s="112">
        <f t="shared" si="1"/>
        <v>1375</v>
      </c>
      <c r="C22" s="112">
        <v>1371</v>
      </c>
      <c r="D22" s="112">
        <v>4</v>
      </c>
      <c r="E22" s="113">
        <f t="shared" si="2"/>
        <v>1247</v>
      </c>
      <c r="F22" s="113">
        <v>1247</v>
      </c>
      <c r="G22" s="113">
        <v>0</v>
      </c>
      <c r="H22" s="114">
        <f t="shared" si="3"/>
        <v>-124</v>
      </c>
      <c r="I22" s="117">
        <f t="shared" si="4"/>
        <v>-0.09</v>
      </c>
    </row>
    <row r="23" spans="1:9" ht="36" customHeight="1">
      <c r="A23" s="111" t="s">
        <v>188</v>
      </c>
      <c r="B23" s="112">
        <f t="shared" si="1"/>
        <v>50</v>
      </c>
      <c r="C23" s="112">
        <v>50</v>
      </c>
      <c r="D23" s="112">
        <v>0</v>
      </c>
      <c r="E23" s="113">
        <f t="shared" si="2"/>
        <v>160</v>
      </c>
      <c r="F23" s="113">
        <v>60</v>
      </c>
      <c r="G23" s="113">
        <v>100</v>
      </c>
      <c r="H23" s="114">
        <f t="shared" si="3"/>
        <v>10</v>
      </c>
      <c r="I23" s="117">
        <f t="shared" si="4"/>
        <v>0.2</v>
      </c>
    </row>
    <row r="24" spans="1:9" ht="36" customHeight="1">
      <c r="A24" s="111" t="s">
        <v>189</v>
      </c>
      <c r="B24" s="112">
        <f t="shared" si="1"/>
        <v>737</v>
      </c>
      <c r="C24" s="112">
        <v>608</v>
      </c>
      <c r="D24" s="112">
        <v>129</v>
      </c>
      <c r="E24" s="113">
        <f t="shared" si="2"/>
        <v>608</v>
      </c>
      <c r="F24" s="113">
        <v>608</v>
      </c>
      <c r="G24" s="113">
        <v>0</v>
      </c>
      <c r="H24" s="114">
        <f t="shared" si="3"/>
        <v>0</v>
      </c>
      <c r="I24" s="117">
        <f t="shared" si="4"/>
        <v>0</v>
      </c>
    </row>
    <row r="25" spans="1:9" s="104" customFormat="1" ht="36" customHeight="1">
      <c r="A25" s="111" t="s">
        <v>190</v>
      </c>
      <c r="B25" s="112">
        <f t="shared" si="1"/>
        <v>0</v>
      </c>
      <c r="C25" s="112">
        <v>0</v>
      </c>
      <c r="D25" s="112">
        <v>0</v>
      </c>
      <c r="E25" s="113">
        <f t="shared" si="2"/>
        <v>1230</v>
      </c>
      <c r="F25" s="113">
        <v>1230</v>
      </c>
      <c r="G25" s="113">
        <v>0</v>
      </c>
      <c r="H25" s="114">
        <f t="shared" si="3"/>
        <v>1230</v>
      </c>
      <c r="I25" s="117"/>
    </row>
    <row r="26" spans="1:9" ht="36" customHeight="1">
      <c r="A26" s="111" t="s">
        <v>191</v>
      </c>
      <c r="B26" s="112">
        <f t="shared" si="1"/>
        <v>5000</v>
      </c>
      <c r="C26" s="112">
        <v>5000</v>
      </c>
      <c r="D26" s="112">
        <v>0</v>
      </c>
      <c r="E26" s="113">
        <f t="shared" si="2"/>
        <v>3000</v>
      </c>
      <c r="F26" s="113">
        <v>3000</v>
      </c>
      <c r="G26" s="113">
        <v>0</v>
      </c>
      <c r="H26" s="114">
        <f t="shared" si="3"/>
        <v>-2000</v>
      </c>
      <c r="I26" s="117">
        <f aca="true" t="shared" si="5" ref="I26:I28">+F26/C26-1</f>
        <v>-0.4</v>
      </c>
    </row>
    <row r="27" spans="1:9" ht="36" customHeight="1">
      <c r="A27" s="111" t="s">
        <v>192</v>
      </c>
      <c r="B27" s="112">
        <f t="shared" si="1"/>
        <v>5946</v>
      </c>
      <c r="C27" s="112">
        <v>4700</v>
      </c>
      <c r="D27" s="112">
        <v>1246</v>
      </c>
      <c r="E27" s="113">
        <f t="shared" si="2"/>
        <v>5500</v>
      </c>
      <c r="F27" s="113">
        <v>5500</v>
      </c>
      <c r="G27" s="113">
        <v>0</v>
      </c>
      <c r="H27" s="114">
        <f t="shared" si="3"/>
        <v>800</v>
      </c>
      <c r="I27" s="117">
        <f t="shared" si="5"/>
        <v>0.17</v>
      </c>
    </row>
    <row r="28" spans="1:9" ht="36" customHeight="1">
      <c r="A28" s="111" t="s">
        <v>193</v>
      </c>
      <c r="B28" s="112">
        <f t="shared" si="1"/>
        <v>38375</v>
      </c>
      <c r="C28" s="112">
        <v>38375</v>
      </c>
      <c r="D28" s="112">
        <v>0</v>
      </c>
      <c r="E28" s="113">
        <f t="shared" si="2"/>
        <v>52188</v>
      </c>
      <c r="F28" s="113">
        <f>50188+2000</f>
        <v>52188</v>
      </c>
      <c r="G28" s="113">
        <f>120-120</f>
        <v>0</v>
      </c>
      <c r="H28" s="114">
        <f t="shared" si="3"/>
        <v>13813</v>
      </c>
      <c r="I28" s="117">
        <f t="shared" si="5"/>
        <v>0.36</v>
      </c>
    </row>
    <row r="29" spans="2:9" ht="29.25" customHeight="1">
      <c r="B29" s="115"/>
      <c r="C29" s="115"/>
      <c r="D29" s="115"/>
      <c r="E29" s="115"/>
      <c r="F29" s="115"/>
      <c r="G29" s="115"/>
      <c r="H29" s="115"/>
      <c r="I29" s="119"/>
    </row>
    <row r="30" spans="2:9" ht="29.25" customHeight="1">
      <c r="B30" s="115"/>
      <c r="C30" s="115"/>
      <c r="D30" s="115"/>
      <c r="E30" s="115"/>
      <c r="F30" s="115"/>
      <c r="G30" s="115"/>
      <c r="H30" s="115"/>
      <c r="I30" s="119"/>
    </row>
    <row r="31" spans="2:9" ht="29.25" customHeight="1">
      <c r="B31" s="115"/>
      <c r="C31" s="115"/>
      <c r="D31" s="115"/>
      <c r="E31" s="115"/>
      <c r="F31" s="115"/>
      <c r="G31" s="115"/>
      <c r="H31" s="115"/>
      <c r="I31" s="119"/>
    </row>
    <row r="32" spans="2:9" ht="29.25" customHeight="1">
      <c r="B32" s="115"/>
      <c r="C32" s="115"/>
      <c r="D32" s="115"/>
      <c r="H32" s="115"/>
      <c r="I32" s="119"/>
    </row>
  </sheetData>
  <sheetProtection/>
  <mergeCells count="10">
    <mergeCell ref="A2:I2"/>
    <mergeCell ref="B4:D4"/>
    <mergeCell ref="E4:I4"/>
    <mergeCell ref="C5:D5"/>
    <mergeCell ref="F5:G5"/>
    <mergeCell ref="A4:A6"/>
    <mergeCell ref="B5:B6"/>
    <mergeCell ref="E5:E6"/>
    <mergeCell ref="H5:H6"/>
    <mergeCell ref="I5:I6"/>
  </mergeCells>
  <printOptions horizontalCentered="1"/>
  <pageMargins left="0.59" right="0.39" top="0.79" bottom="0.39" header="0" footer="0"/>
  <pageSetup blackAndWhite="1" firstPageNumber="10" useFirstPageNumber="1" fitToHeight="1" fitToWidth="1" horizontalDpi="600" verticalDpi="600" orientation="portrait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C80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41.50390625" style="0" customWidth="1"/>
    <col min="2" max="3" width="17.25390625" style="0" customWidth="1"/>
  </cols>
  <sheetData>
    <row r="1" spans="1:3" s="46" customFormat="1" ht="20.25" customHeight="1">
      <c r="A1" s="71" t="s">
        <v>88</v>
      </c>
      <c r="B1" s="48"/>
      <c r="C1" s="48"/>
    </row>
    <row r="2" spans="1:237" s="90" customFormat="1" ht="28.5" customHeight="1">
      <c r="A2" s="92" t="s">
        <v>194</v>
      </c>
      <c r="B2" s="93"/>
      <c r="C2" s="93"/>
      <c r="IB2"/>
      <c r="IC2"/>
    </row>
    <row r="3" spans="2:3" ht="21" customHeight="1">
      <c r="B3" s="94"/>
      <c r="C3" s="94" t="s">
        <v>11</v>
      </c>
    </row>
    <row r="4" spans="1:237" s="90" customFormat="1" ht="36" customHeight="1">
      <c r="A4" s="95" t="s">
        <v>195</v>
      </c>
      <c r="B4" s="96" t="s">
        <v>196</v>
      </c>
      <c r="C4" s="97" t="s">
        <v>197</v>
      </c>
      <c r="IB4"/>
      <c r="IC4"/>
    </row>
    <row r="5" spans="1:3" s="91" customFormat="1" ht="25.5" customHeight="1">
      <c r="A5" s="95" t="s">
        <v>148</v>
      </c>
      <c r="B5" s="98">
        <v>236885</v>
      </c>
      <c r="C5" s="98">
        <v>156328</v>
      </c>
    </row>
    <row r="6" spans="1:3" s="91" customFormat="1" ht="25.5" customHeight="1">
      <c r="A6" s="99" t="s">
        <v>198</v>
      </c>
      <c r="B6" s="98">
        <v>56897</v>
      </c>
      <c r="C6" s="98">
        <v>56897</v>
      </c>
    </row>
    <row r="7" spans="1:3" ht="25.5" customHeight="1">
      <c r="A7" s="100" t="s">
        <v>199</v>
      </c>
      <c r="B7" s="101">
        <v>12500</v>
      </c>
      <c r="C7" s="101">
        <v>12500</v>
      </c>
    </row>
    <row r="8" spans="1:3" ht="25.5" customHeight="1">
      <c r="A8" s="100" t="s">
        <v>200</v>
      </c>
      <c r="B8" s="101">
        <v>5960</v>
      </c>
      <c r="C8" s="101">
        <v>5960</v>
      </c>
    </row>
    <row r="9" spans="1:3" ht="25.5" customHeight="1">
      <c r="A9" s="100" t="s">
        <v>201</v>
      </c>
      <c r="B9" s="101">
        <v>1268</v>
      </c>
      <c r="C9" s="101">
        <v>1268</v>
      </c>
    </row>
    <row r="10" spans="1:3" ht="25.5" customHeight="1">
      <c r="A10" s="100" t="s">
        <v>202</v>
      </c>
      <c r="B10" s="101">
        <v>37169</v>
      </c>
      <c r="C10" s="101">
        <v>37169</v>
      </c>
    </row>
    <row r="11" spans="1:3" s="91" customFormat="1" ht="25.5" customHeight="1">
      <c r="A11" s="99" t="s">
        <v>203</v>
      </c>
      <c r="B11" s="98">
        <v>17414</v>
      </c>
      <c r="C11" s="98">
        <v>14281</v>
      </c>
    </row>
    <row r="12" spans="1:3" ht="25.5" customHeight="1">
      <c r="A12" s="100" t="s">
        <v>204</v>
      </c>
      <c r="B12" s="101">
        <v>2458</v>
      </c>
      <c r="C12" s="101">
        <v>1969</v>
      </c>
    </row>
    <row r="13" spans="1:3" ht="25.5" customHeight="1">
      <c r="A13" s="100" t="s">
        <v>205</v>
      </c>
      <c r="B13" s="101">
        <v>175</v>
      </c>
      <c r="C13" s="101">
        <v>175</v>
      </c>
    </row>
    <row r="14" spans="1:3" ht="25.5" customHeight="1">
      <c r="A14" s="100" t="s">
        <v>206</v>
      </c>
      <c r="B14" s="101">
        <v>98</v>
      </c>
      <c r="C14" s="101">
        <v>40</v>
      </c>
    </row>
    <row r="15" spans="1:3" ht="25.5" customHeight="1">
      <c r="A15" s="100" t="s">
        <v>207</v>
      </c>
      <c r="B15" s="101">
        <v>14</v>
      </c>
      <c r="C15" s="101">
        <v>7</v>
      </c>
    </row>
    <row r="16" spans="1:3" ht="25.5" customHeight="1">
      <c r="A16" s="100" t="s">
        <v>208</v>
      </c>
      <c r="B16" s="101">
        <v>444</v>
      </c>
      <c r="C16" s="101">
        <v>80</v>
      </c>
    </row>
    <row r="17" spans="1:3" ht="25.5" customHeight="1">
      <c r="A17" s="100" t="s">
        <v>209</v>
      </c>
      <c r="B17" s="101">
        <v>489</v>
      </c>
      <c r="C17" s="101">
        <v>485</v>
      </c>
    </row>
    <row r="18" spans="1:3" ht="25.5" customHeight="1">
      <c r="A18" s="100" t="s">
        <v>210</v>
      </c>
      <c r="B18" s="101">
        <v>0</v>
      </c>
      <c r="C18" s="101">
        <v>0</v>
      </c>
    </row>
    <row r="19" spans="1:3" ht="25.5" customHeight="1">
      <c r="A19" s="100" t="s">
        <v>211</v>
      </c>
      <c r="B19" s="101">
        <v>332</v>
      </c>
      <c r="C19" s="101">
        <v>319</v>
      </c>
    </row>
    <row r="20" spans="1:3" ht="25.5" customHeight="1">
      <c r="A20" s="100" t="s">
        <v>212</v>
      </c>
      <c r="B20" s="101">
        <v>21</v>
      </c>
      <c r="C20" s="101">
        <v>8</v>
      </c>
    </row>
    <row r="21" spans="1:3" ht="25.5" customHeight="1">
      <c r="A21" s="100" t="s">
        <v>213</v>
      </c>
      <c r="B21" s="101">
        <v>13383</v>
      </c>
      <c r="C21" s="101">
        <v>11198</v>
      </c>
    </row>
    <row r="22" spans="1:3" s="91" customFormat="1" ht="25.5" customHeight="1">
      <c r="A22" s="99" t="s">
        <v>214</v>
      </c>
      <c r="B22" s="98">
        <v>20429</v>
      </c>
      <c r="C22" s="98">
        <v>0</v>
      </c>
    </row>
    <row r="23" spans="1:3" ht="25.5" customHeight="1">
      <c r="A23" s="100" t="s">
        <v>215</v>
      </c>
      <c r="B23" s="101">
        <v>0</v>
      </c>
      <c r="C23" s="101">
        <v>0</v>
      </c>
    </row>
    <row r="24" spans="1:3" ht="25.5" customHeight="1">
      <c r="A24" s="100" t="s">
        <v>216</v>
      </c>
      <c r="B24" s="101">
        <v>3230</v>
      </c>
      <c r="C24" s="101">
        <v>0</v>
      </c>
    </row>
    <row r="25" spans="1:3" ht="25.5" customHeight="1">
      <c r="A25" s="100" t="s">
        <v>217</v>
      </c>
      <c r="B25" s="101">
        <v>0</v>
      </c>
      <c r="C25" s="101">
        <v>0</v>
      </c>
    </row>
    <row r="26" spans="1:3" ht="25.5" customHeight="1">
      <c r="A26" s="100" t="s">
        <v>218</v>
      </c>
      <c r="B26" s="101">
        <v>3</v>
      </c>
      <c r="C26" s="101">
        <v>0</v>
      </c>
    </row>
    <row r="27" spans="1:3" ht="25.5" customHeight="1">
      <c r="A27" s="100" t="s">
        <v>219</v>
      </c>
      <c r="B27" s="101">
        <v>181</v>
      </c>
      <c r="C27" s="101">
        <v>0</v>
      </c>
    </row>
    <row r="28" spans="1:3" ht="25.5" customHeight="1">
      <c r="A28" s="100" t="s">
        <v>220</v>
      </c>
      <c r="B28" s="101">
        <v>0</v>
      </c>
      <c r="C28" s="101">
        <v>0</v>
      </c>
    </row>
    <row r="29" spans="1:3" ht="25.5" customHeight="1">
      <c r="A29" s="100" t="s">
        <v>221</v>
      </c>
      <c r="B29" s="101">
        <v>17015</v>
      </c>
      <c r="C29" s="101">
        <v>0</v>
      </c>
    </row>
    <row r="30" spans="1:3" s="91" customFormat="1" ht="25.5" customHeight="1">
      <c r="A30" s="99" t="s">
        <v>222</v>
      </c>
      <c r="B30" s="98">
        <v>0</v>
      </c>
      <c r="C30" s="98">
        <v>0</v>
      </c>
    </row>
    <row r="31" spans="1:3" ht="25.5" customHeight="1">
      <c r="A31" s="100" t="s">
        <v>215</v>
      </c>
      <c r="B31" s="101">
        <v>0</v>
      </c>
      <c r="C31" s="101">
        <v>0</v>
      </c>
    </row>
    <row r="32" spans="1:3" ht="25.5" customHeight="1">
      <c r="A32" s="100" t="s">
        <v>216</v>
      </c>
      <c r="B32" s="101">
        <v>0</v>
      </c>
      <c r="C32" s="101">
        <v>0</v>
      </c>
    </row>
    <row r="33" spans="1:3" ht="25.5" customHeight="1">
      <c r="A33" s="100" t="s">
        <v>217</v>
      </c>
      <c r="B33" s="101">
        <v>0</v>
      </c>
      <c r="C33" s="101">
        <v>0</v>
      </c>
    </row>
    <row r="34" spans="1:3" ht="25.5" customHeight="1">
      <c r="A34" s="100" t="s">
        <v>219</v>
      </c>
      <c r="B34" s="101">
        <v>0</v>
      </c>
      <c r="C34" s="101">
        <v>0</v>
      </c>
    </row>
    <row r="35" spans="1:3" ht="25.5" customHeight="1">
      <c r="A35" s="100" t="s">
        <v>220</v>
      </c>
      <c r="B35" s="101">
        <v>0</v>
      </c>
      <c r="C35" s="101">
        <v>0</v>
      </c>
    </row>
    <row r="36" spans="1:3" ht="25.5" customHeight="1">
      <c r="A36" s="100" t="s">
        <v>221</v>
      </c>
      <c r="B36" s="101">
        <v>0</v>
      </c>
      <c r="C36" s="101">
        <v>0</v>
      </c>
    </row>
    <row r="37" spans="1:3" s="91" customFormat="1" ht="25.5" customHeight="1">
      <c r="A37" s="99" t="s">
        <v>223</v>
      </c>
      <c r="B37" s="98">
        <v>64415</v>
      </c>
      <c r="C37" s="98">
        <v>57853</v>
      </c>
    </row>
    <row r="38" spans="1:3" ht="25.5" customHeight="1">
      <c r="A38" s="100" t="s">
        <v>224</v>
      </c>
      <c r="B38" s="101">
        <v>49837</v>
      </c>
      <c r="C38" s="101">
        <v>49837</v>
      </c>
    </row>
    <row r="39" spans="1:3" ht="25.5" customHeight="1">
      <c r="A39" s="100" t="s">
        <v>225</v>
      </c>
      <c r="B39" s="101">
        <v>14578</v>
      </c>
      <c r="C39" s="101">
        <v>8016</v>
      </c>
    </row>
    <row r="40" spans="1:3" ht="25.5" customHeight="1">
      <c r="A40" s="100" t="s">
        <v>226</v>
      </c>
      <c r="B40" s="101">
        <v>0</v>
      </c>
      <c r="C40" s="101">
        <v>0</v>
      </c>
    </row>
    <row r="41" spans="1:3" s="91" customFormat="1" ht="25.5" customHeight="1">
      <c r="A41" s="99" t="s">
        <v>227</v>
      </c>
      <c r="B41" s="98">
        <v>2794</v>
      </c>
      <c r="C41" s="98">
        <v>0</v>
      </c>
    </row>
    <row r="42" spans="1:3" ht="25.5" customHeight="1">
      <c r="A42" s="100" t="s">
        <v>228</v>
      </c>
      <c r="B42" s="101">
        <v>2794</v>
      </c>
      <c r="C42" s="101">
        <v>0</v>
      </c>
    </row>
    <row r="43" spans="1:3" ht="25.5" customHeight="1">
      <c r="A43" s="100" t="s">
        <v>229</v>
      </c>
      <c r="B43" s="101">
        <v>0</v>
      </c>
      <c r="C43" s="101">
        <v>0</v>
      </c>
    </row>
    <row r="44" spans="1:3" s="91" customFormat="1" ht="25.5" customHeight="1">
      <c r="A44" s="102" t="s">
        <v>230</v>
      </c>
      <c r="B44" s="98">
        <v>12328</v>
      </c>
      <c r="C44" s="98">
        <v>0</v>
      </c>
    </row>
    <row r="45" spans="1:3" ht="25.5" customHeight="1">
      <c r="A45" s="100" t="s">
        <v>231</v>
      </c>
      <c r="B45" s="101">
        <v>0</v>
      </c>
      <c r="C45" s="101">
        <v>0</v>
      </c>
    </row>
    <row r="46" spans="1:3" ht="25.5" customHeight="1">
      <c r="A46" s="100" t="s">
        <v>232</v>
      </c>
      <c r="B46" s="101">
        <v>39</v>
      </c>
      <c r="C46" s="101">
        <v>0</v>
      </c>
    </row>
    <row r="47" spans="1:3" ht="25.5" customHeight="1">
      <c r="A47" s="100" t="s">
        <v>233</v>
      </c>
      <c r="B47" s="101">
        <v>12289</v>
      </c>
      <c r="C47" s="101">
        <v>0</v>
      </c>
    </row>
    <row r="48" spans="1:3" s="91" customFormat="1" ht="25.5" customHeight="1">
      <c r="A48" s="102" t="s">
        <v>234</v>
      </c>
      <c r="B48" s="98">
        <v>600</v>
      </c>
      <c r="C48" s="98">
        <v>0</v>
      </c>
    </row>
    <row r="49" spans="1:3" ht="25.5" customHeight="1">
      <c r="A49" s="100" t="s">
        <v>235</v>
      </c>
      <c r="B49" s="101">
        <v>0</v>
      </c>
      <c r="C49" s="101">
        <v>0</v>
      </c>
    </row>
    <row r="50" spans="1:3" ht="25.5" customHeight="1">
      <c r="A50" s="100" t="s">
        <v>236</v>
      </c>
      <c r="B50" s="101">
        <v>600</v>
      </c>
      <c r="C50" s="101">
        <v>0</v>
      </c>
    </row>
    <row r="51" spans="1:3" s="91" customFormat="1" ht="25.5" customHeight="1">
      <c r="A51" s="102" t="s">
        <v>237</v>
      </c>
      <c r="B51" s="98">
        <v>33928</v>
      </c>
      <c r="C51" s="98">
        <v>27297</v>
      </c>
    </row>
    <row r="52" spans="1:3" ht="25.5" customHeight="1">
      <c r="A52" s="100" t="s">
        <v>238</v>
      </c>
      <c r="B52" s="101">
        <v>13828</v>
      </c>
      <c r="C52" s="101">
        <v>8090</v>
      </c>
    </row>
    <row r="53" spans="1:3" ht="25.5" customHeight="1">
      <c r="A53" s="100" t="s">
        <v>239</v>
      </c>
      <c r="B53" s="101">
        <v>60</v>
      </c>
      <c r="C53" s="101">
        <v>0</v>
      </c>
    </row>
    <row r="54" spans="1:3" ht="25.5" customHeight="1">
      <c r="A54" s="100" t="s">
        <v>240</v>
      </c>
      <c r="B54" s="101">
        <v>0</v>
      </c>
      <c r="C54" s="101">
        <v>0</v>
      </c>
    </row>
    <row r="55" spans="1:3" ht="25.5" customHeight="1">
      <c r="A55" s="100" t="s">
        <v>241</v>
      </c>
      <c r="B55" s="101">
        <v>15157</v>
      </c>
      <c r="C55" s="101">
        <v>15113</v>
      </c>
    </row>
    <row r="56" spans="1:3" ht="25.5" customHeight="1">
      <c r="A56" s="100" t="s">
        <v>242</v>
      </c>
      <c r="B56" s="101">
        <v>4883</v>
      </c>
      <c r="C56" s="101">
        <v>4094</v>
      </c>
    </row>
    <row r="57" spans="1:3" s="91" customFormat="1" ht="25.5" customHeight="1">
      <c r="A57" s="102" t="s">
        <v>243</v>
      </c>
      <c r="B57" s="98">
        <v>9078</v>
      </c>
      <c r="C57" s="98">
        <v>0</v>
      </c>
    </row>
    <row r="58" spans="1:3" ht="25.5" customHeight="1">
      <c r="A58" s="100" t="s">
        <v>244</v>
      </c>
      <c r="B58" s="101">
        <v>9078</v>
      </c>
      <c r="C58" s="101">
        <v>0</v>
      </c>
    </row>
    <row r="59" spans="1:3" ht="25.5" customHeight="1">
      <c r="A59" s="100" t="s">
        <v>245</v>
      </c>
      <c r="B59" s="101">
        <v>0</v>
      </c>
      <c r="C59" s="101">
        <v>0</v>
      </c>
    </row>
    <row r="60" spans="1:3" s="91" customFormat="1" ht="25.5" customHeight="1">
      <c r="A60" s="102" t="s">
        <v>246</v>
      </c>
      <c r="B60" s="98">
        <v>7088</v>
      </c>
      <c r="C60" s="98">
        <v>0</v>
      </c>
    </row>
    <row r="61" spans="1:3" ht="25.5" customHeight="1">
      <c r="A61" s="100" t="s">
        <v>247</v>
      </c>
      <c r="B61" s="101">
        <v>7088</v>
      </c>
      <c r="C61" s="101">
        <v>0</v>
      </c>
    </row>
    <row r="62" spans="1:3" ht="25.5" customHeight="1">
      <c r="A62" s="100" t="s">
        <v>248</v>
      </c>
      <c r="B62" s="101">
        <v>0</v>
      </c>
      <c r="C62" s="101">
        <v>0</v>
      </c>
    </row>
    <row r="63" spans="1:3" ht="25.5" customHeight="1">
      <c r="A63" s="100" t="s">
        <v>249</v>
      </c>
      <c r="B63" s="101">
        <v>0</v>
      </c>
      <c r="C63" s="101">
        <v>0</v>
      </c>
    </row>
    <row r="64" spans="1:3" ht="25.5" customHeight="1">
      <c r="A64" s="100" t="s">
        <v>250</v>
      </c>
      <c r="B64" s="101">
        <v>0</v>
      </c>
      <c r="C64" s="101">
        <v>0</v>
      </c>
    </row>
    <row r="65" spans="1:3" s="91" customFormat="1" ht="25.5" customHeight="1">
      <c r="A65" s="102" t="s">
        <v>251</v>
      </c>
      <c r="B65" s="98">
        <v>0</v>
      </c>
      <c r="C65" s="98">
        <v>0</v>
      </c>
    </row>
    <row r="66" spans="1:3" ht="25.5" customHeight="1">
      <c r="A66" s="100" t="s">
        <v>252</v>
      </c>
      <c r="B66" s="101">
        <v>0</v>
      </c>
      <c r="C66" s="101">
        <v>0</v>
      </c>
    </row>
    <row r="67" spans="1:3" ht="25.5" customHeight="1">
      <c r="A67" s="100" t="s">
        <v>253</v>
      </c>
      <c r="B67" s="101">
        <v>0</v>
      </c>
      <c r="C67" s="101">
        <v>0</v>
      </c>
    </row>
    <row r="68" spans="1:3" s="91" customFormat="1" ht="25.5" customHeight="1">
      <c r="A68" s="102" t="s">
        <v>254</v>
      </c>
      <c r="B68" s="98">
        <v>0</v>
      </c>
      <c r="C68" s="98">
        <v>0</v>
      </c>
    </row>
    <row r="69" spans="1:3" ht="25.5" customHeight="1">
      <c r="A69" s="100" t="s">
        <v>255</v>
      </c>
      <c r="B69" s="101">
        <v>0</v>
      </c>
      <c r="C69" s="101">
        <v>0</v>
      </c>
    </row>
    <row r="70" spans="1:3" ht="25.5" customHeight="1">
      <c r="A70" s="100" t="s">
        <v>256</v>
      </c>
      <c r="B70" s="101">
        <v>0</v>
      </c>
      <c r="C70" s="101">
        <v>0</v>
      </c>
    </row>
    <row r="71" spans="1:3" ht="25.5" customHeight="1">
      <c r="A71" s="100" t="s">
        <v>257</v>
      </c>
      <c r="B71" s="101">
        <v>0</v>
      </c>
      <c r="C71" s="101">
        <v>0</v>
      </c>
    </row>
    <row r="72" spans="1:3" ht="25.5" customHeight="1">
      <c r="A72" s="100" t="s">
        <v>258</v>
      </c>
      <c r="B72" s="101">
        <v>0</v>
      </c>
      <c r="C72" s="101">
        <v>0</v>
      </c>
    </row>
    <row r="73" spans="1:3" s="91" customFormat="1" ht="25.5" customHeight="1">
      <c r="A73" s="102" t="s">
        <v>259</v>
      </c>
      <c r="B73" s="98">
        <v>10000</v>
      </c>
      <c r="C73" s="98">
        <v>0</v>
      </c>
    </row>
    <row r="74" spans="1:3" ht="25.5" customHeight="1">
      <c r="A74" s="100" t="s">
        <v>260</v>
      </c>
      <c r="B74" s="101">
        <v>3000</v>
      </c>
      <c r="C74" s="101">
        <v>0</v>
      </c>
    </row>
    <row r="75" spans="1:3" ht="25.5" customHeight="1">
      <c r="A75" s="100" t="s">
        <v>261</v>
      </c>
      <c r="B75" s="101">
        <v>7000</v>
      </c>
      <c r="C75" s="101">
        <v>0</v>
      </c>
    </row>
    <row r="76" spans="1:3" s="91" customFormat="1" ht="25.5" customHeight="1">
      <c r="A76" s="102" t="s">
        <v>262</v>
      </c>
      <c r="B76" s="98">
        <v>1914</v>
      </c>
      <c r="C76" s="98">
        <v>0</v>
      </c>
    </row>
    <row r="77" spans="1:3" ht="25.5" customHeight="1">
      <c r="A77" s="100" t="s">
        <v>263</v>
      </c>
      <c r="B77" s="101">
        <v>0</v>
      </c>
      <c r="C77" s="101">
        <v>0</v>
      </c>
    </row>
    <row r="78" spans="1:3" ht="25.5" customHeight="1">
      <c r="A78" s="100" t="s">
        <v>264</v>
      </c>
      <c r="B78" s="101">
        <v>0</v>
      </c>
      <c r="C78" s="101">
        <v>0</v>
      </c>
    </row>
    <row r="79" spans="1:3" ht="25.5" customHeight="1">
      <c r="A79" s="100" t="s">
        <v>265</v>
      </c>
      <c r="B79" s="101">
        <v>1874</v>
      </c>
      <c r="C79" s="101">
        <v>0</v>
      </c>
    </row>
    <row r="80" spans="1:3" ht="25.5" customHeight="1">
      <c r="A80" s="100" t="s">
        <v>266</v>
      </c>
      <c r="B80" s="101">
        <v>40</v>
      </c>
      <c r="C80" s="101">
        <v>0</v>
      </c>
    </row>
  </sheetData>
  <sheetProtection/>
  <mergeCells count="1">
    <mergeCell ref="A2:C2"/>
  </mergeCells>
  <printOptions horizontalCentered="1"/>
  <pageMargins left="0.79" right="0.39" top="0.79" bottom="0.39" header="0.51" footer="0.12"/>
  <pageSetup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showZeros="0" zoomScaleSheetLayoutView="115" workbookViewId="0" topLeftCell="A1">
      <selection activeCell="B11" sqref="B11"/>
    </sheetView>
  </sheetViews>
  <sheetFormatPr defaultColWidth="9.00390625" defaultRowHeight="38.25" customHeight="1"/>
  <cols>
    <col min="1" max="1" width="28.75390625" style="70" customWidth="1"/>
    <col min="2" max="2" width="10.75390625" style="70" customWidth="1"/>
    <col min="3" max="3" width="11.50390625" style="70" customWidth="1"/>
    <col min="4" max="5" width="9.375" style="70" customWidth="1"/>
    <col min="6" max="16384" width="9.00390625" style="70" customWidth="1"/>
  </cols>
  <sheetData>
    <row r="1" spans="1:5" ht="21" customHeight="1">
      <c r="A1" s="71" t="s">
        <v>100</v>
      </c>
      <c r="B1" s="72"/>
      <c r="C1" s="72"/>
      <c r="D1" s="72"/>
      <c r="E1" s="73"/>
    </row>
    <row r="2" spans="1:5" ht="38.25" customHeight="1">
      <c r="A2" s="49" t="s">
        <v>267</v>
      </c>
      <c r="B2" s="49"/>
      <c r="C2" s="49"/>
      <c r="D2" s="49"/>
      <c r="E2" s="49"/>
    </row>
    <row r="3" spans="1:5" ht="21.75" customHeight="1">
      <c r="A3" s="74"/>
      <c r="B3" s="75"/>
      <c r="C3" s="75"/>
      <c r="D3" s="75"/>
      <c r="E3" s="73" t="s">
        <v>11</v>
      </c>
    </row>
    <row r="4" spans="1:5" ht="48" customHeight="1">
      <c r="A4" s="76" t="s">
        <v>12</v>
      </c>
      <c r="B4" s="77" t="s">
        <v>268</v>
      </c>
      <c r="C4" s="78" t="s">
        <v>161</v>
      </c>
      <c r="D4" s="79"/>
      <c r="E4" s="80"/>
    </row>
    <row r="5" spans="1:5" ht="48" customHeight="1">
      <c r="A5" s="81"/>
      <c r="B5" s="82"/>
      <c r="C5" s="80" t="s">
        <v>269</v>
      </c>
      <c r="D5" s="83" t="s">
        <v>53</v>
      </c>
      <c r="E5" s="84" t="s">
        <v>163</v>
      </c>
    </row>
    <row r="6" spans="1:7" ht="48" customHeight="1">
      <c r="A6" s="85" t="s">
        <v>270</v>
      </c>
      <c r="B6" s="86">
        <f>SUM(B7:B13)</f>
        <v>194411</v>
      </c>
      <c r="C6" s="87">
        <f>SUM(C7:C13)</f>
        <v>208000</v>
      </c>
      <c r="D6" s="86">
        <f aca="true" t="shared" si="0" ref="D6:D13">+C6-B6</f>
        <v>13589</v>
      </c>
      <c r="E6" s="88">
        <f aca="true" t="shared" si="1" ref="E6:E12">+D6/B6</f>
        <v>0.07</v>
      </c>
      <c r="F6" s="64"/>
      <c r="G6" s="64"/>
    </row>
    <row r="7" spans="1:7" ht="48" customHeight="1">
      <c r="A7" s="63" t="s">
        <v>93</v>
      </c>
      <c r="B7" s="89">
        <v>187617</v>
      </c>
      <c r="C7" s="87">
        <v>200000</v>
      </c>
      <c r="D7" s="86">
        <f t="shared" si="0"/>
        <v>12383</v>
      </c>
      <c r="E7" s="88">
        <f t="shared" si="1"/>
        <v>0.066</v>
      </c>
      <c r="F7" s="64"/>
      <c r="G7" s="64"/>
    </row>
    <row r="8" spans="1:7" ht="48" customHeight="1">
      <c r="A8" s="63" t="s">
        <v>94</v>
      </c>
      <c r="B8" s="89">
        <v>2514</v>
      </c>
      <c r="C8" s="87">
        <v>3000</v>
      </c>
      <c r="D8" s="86">
        <f t="shared" si="0"/>
        <v>486</v>
      </c>
      <c r="E8" s="88">
        <f t="shared" si="1"/>
        <v>0.193</v>
      </c>
      <c r="F8" s="64"/>
      <c r="G8" s="64"/>
    </row>
    <row r="9" spans="1:7" ht="48" customHeight="1">
      <c r="A9" s="63" t="s">
        <v>95</v>
      </c>
      <c r="B9" s="89">
        <v>129</v>
      </c>
      <c r="C9" s="87">
        <v>100</v>
      </c>
      <c r="D9" s="86">
        <f t="shared" si="0"/>
        <v>-29</v>
      </c>
      <c r="E9" s="88">
        <f t="shared" si="1"/>
        <v>-0.225</v>
      </c>
      <c r="F9" s="64"/>
      <c r="G9" s="64"/>
    </row>
    <row r="10" spans="1:7" ht="48" customHeight="1">
      <c r="A10" s="63" t="s">
        <v>96</v>
      </c>
      <c r="B10" s="89">
        <v>3180</v>
      </c>
      <c r="C10" s="87">
        <v>3900</v>
      </c>
      <c r="D10" s="86">
        <f t="shared" si="0"/>
        <v>720</v>
      </c>
      <c r="E10" s="88">
        <f t="shared" si="1"/>
        <v>0.226</v>
      </c>
      <c r="F10" s="64"/>
      <c r="G10" s="64"/>
    </row>
    <row r="11" spans="1:7" ht="48" customHeight="1">
      <c r="A11" s="63" t="s">
        <v>97</v>
      </c>
      <c r="B11" s="89">
        <v>500</v>
      </c>
      <c r="C11" s="87">
        <v>400</v>
      </c>
      <c r="D11" s="86">
        <f t="shared" si="0"/>
        <v>-100</v>
      </c>
      <c r="E11" s="88">
        <f t="shared" si="1"/>
        <v>-0.2</v>
      </c>
      <c r="F11" s="64"/>
      <c r="G11" s="64"/>
    </row>
    <row r="12" spans="1:7" ht="48" customHeight="1">
      <c r="A12" s="63" t="s">
        <v>98</v>
      </c>
      <c r="B12" s="89">
        <v>471</v>
      </c>
      <c r="C12" s="87">
        <v>600</v>
      </c>
      <c r="D12" s="86">
        <f t="shared" si="0"/>
        <v>129</v>
      </c>
      <c r="E12" s="88">
        <f t="shared" si="1"/>
        <v>0.274</v>
      </c>
      <c r="F12" s="64"/>
      <c r="G12" s="64"/>
    </row>
    <row r="13" spans="1:7" ht="48" customHeight="1">
      <c r="A13" s="63" t="s">
        <v>99</v>
      </c>
      <c r="B13" s="89"/>
      <c r="C13" s="87"/>
      <c r="D13" s="86">
        <f t="shared" si="0"/>
        <v>0</v>
      </c>
      <c r="E13" s="88"/>
      <c r="F13" s="64"/>
      <c r="G13" s="64"/>
    </row>
    <row r="14" spans="2:7" ht="38.25" customHeight="1">
      <c r="B14" s="64"/>
      <c r="C14" s="64"/>
      <c r="D14" s="64"/>
      <c r="E14" s="64"/>
      <c r="F14" s="64"/>
      <c r="G14" s="64"/>
    </row>
    <row r="15" spans="2:7" ht="38.25" customHeight="1">
      <c r="B15" s="64"/>
      <c r="C15" s="64"/>
      <c r="D15" s="64"/>
      <c r="E15" s="64"/>
      <c r="F15" s="64"/>
      <c r="G15" s="64"/>
    </row>
    <row r="16" spans="2:7" ht="38.25" customHeight="1">
      <c r="B16" s="64"/>
      <c r="C16" s="64"/>
      <c r="D16" s="64"/>
      <c r="E16" s="64"/>
      <c r="F16" s="64"/>
      <c r="G16" s="64"/>
    </row>
    <row r="17" spans="2:7" ht="38.25" customHeight="1">
      <c r="B17" s="64"/>
      <c r="C17" s="64"/>
      <c r="D17" s="64"/>
      <c r="E17" s="64"/>
      <c r="F17" s="64"/>
      <c r="G17" s="64"/>
    </row>
    <row r="18" spans="2:7" ht="38.25" customHeight="1">
      <c r="B18" s="64"/>
      <c r="C18" s="64"/>
      <c r="D18" s="64"/>
      <c r="E18" s="64"/>
      <c r="F18" s="64"/>
      <c r="G18" s="64"/>
    </row>
    <row r="19" spans="2:7" ht="38.25" customHeight="1">
      <c r="B19" s="64"/>
      <c r="C19" s="64"/>
      <c r="D19" s="64"/>
      <c r="E19" s="64"/>
      <c r="F19" s="64"/>
      <c r="G19" s="64"/>
    </row>
    <row r="20" spans="2:7" ht="38.25" customHeight="1">
      <c r="B20" s="64"/>
      <c r="C20" s="64"/>
      <c r="D20" s="64"/>
      <c r="E20" s="64"/>
      <c r="F20" s="64"/>
      <c r="G20" s="64"/>
    </row>
    <row r="21" spans="2:7" ht="38.25" customHeight="1">
      <c r="B21" s="64"/>
      <c r="C21" s="64"/>
      <c r="D21" s="64"/>
      <c r="E21" s="64"/>
      <c r="F21" s="64"/>
      <c r="G21" s="64"/>
    </row>
    <row r="22" spans="2:7" ht="38.25" customHeight="1">
      <c r="B22" s="64"/>
      <c r="C22" s="64"/>
      <c r="D22" s="64"/>
      <c r="E22" s="64"/>
      <c r="F22" s="64"/>
      <c r="G22" s="64"/>
    </row>
    <row r="23" spans="2:7" ht="38.25" customHeight="1">
      <c r="B23" s="64"/>
      <c r="C23" s="64"/>
      <c r="D23" s="64"/>
      <c r="E23" s="64"/>
      <c r="F23" s="64"/>
      <c r="G23" s="64"/>
    </row>
    <row r="24" spans="2:7" ht="38.25" customHeight="1">
      <c r="B24" s="64"/>
      <c r="C24" s="64"/>
      <c r="D24" s="64"/>
      <c r="E24" s="64"/>
      <c r="F24" s="64"/>
      <c r="G24" s="64"/>
    </row>
    <row r="25" spans="2:7" ht="38.25" customHeight="1">
      <c r="B25" s="64"/>
      <c r="C25" s="64"/>
      <c r="D25" s="64"/>
      <c r="E25" s="64"/>
      <c r="F25" s="64"/>
      <c r="G25" s="64"/>
    </row>
    <row r="26" spans="2:7" ht="38.25" customHeight="1">
      <c r="B26" s="64"/>
      <c r="C26" s="64"/>
      <c r="D26" s="64"/>
      <c r="E26" s="64"/>
      <c r="F26" s="64"/>
      <c r="G26" s="64"/>
    </row>
    <row r="27" spans="2:7" ht="38.25" customHeight="1">
      <c r="B27" s="64"/>
      <c r="C27" s="64"/>
      <c r="D27" s="64"/>
      <c r="E27" s="64"/>
      <c r="F27" s="64"/>
      <c r="G27" s="64"/>
    </row>
  </sheetData>
  <sheetProtection/>
  <mergeCells count="4">
    <mergeCell ref="A2:E2"/>
    <mergeCell ref="C4:E4"/>
    <mergeCell ref="A4:A5"/>
    <mergeCell ref="B4:B5"/>
  </mergeCells>
  <printOptions horizontalCentered="1"/>
  <pageMargins left="0.79" right="0.75" top="0.79" bottom="0.79" header="0" footer="0"/>
  <pageSetup firstPageNumber="10" useFirstPageNumber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8"/>
  <sheetViews>
    <sheetView showZeros="0" zoomScaleSheetLayoutView="115" workbookViewId="0" topLeftCell="A1">
      <selection activeCell="L10" sqref="L10"/>
    </sheetView>
  </sheetViews>
  <sheetFormatPr defaultColWidth="9.00390625" defaultRowHeight="46.5" customHeight="1"/>
  <cols>
    <col min="1" max="1" width="16.125" style="46" customWidth="1"/>
    <col min="2" max="4" width="11.125" style="46" customWidth="1"/>
    <col min="5" max="6" width="10.125" style="46" customWidth="1"/>
    <col min="7" max="7" width="11.25390625" style="46" customWidth="1"/>
    <col min="8" max="8" width="9.25390625" style="46" customWidth="1"/>
    <col min="9" max="9" width="8.125" style="47" customWidth="1"/>
    <col min="10" max="10" width="8.625" style="46" customWidth="1"/>
    <col min="11" max="11" width="10.375" style="46" hidden="1" customWidth="1"/>
    <col min="12" max="16384" width="9.00390625" style="46" customWidth="1"/>
  </cols>
  <sheetData>
    <row r="1" spans="1:9" ht="20.25" customHeight="1">
      <c r="A1" s="3" t="s">
        <v>111</v>
      </c>
      <c r="B1" s="48"/>
      <c r="C1" s="48"/>
      <c r="D1" s="48"/>
      <c r="E1" s="48"/>
      <c r="F1" s="48"/>
      <c r="G1" s="48"/>
      <c r="H1" s="48"/>
      <c r="I1" s="65"/>
    </row>
    <row r="2" spans="1:9" ht="46.5" customHeight="1">
      <c r="A2" s="49" t="s">
        <v>271</v>
      </c>
      <c r="B2" s="49"/>
      <c r="C2" s="49"/>
      <c r="D2" s="49"/>
      <c r="E2" s="49"/>
      <c r="F2" s="49"/>
      <c r="G2" s="49"/>
      <c r="H2" s="49"/>
      <c r="I2" s="49"/>
    </row>
    <row r="3" ht="20.25" customHeight="1">
      <c r="I3" s="65" t="s">
        <v>11</v>
      </c>
    </row>
    <row r="4" spans="1:9" ht="54" customHeight="1">
      <c r="A4" s="50" t="s">
        <v>48</v>
      </c>
      <c r="B4" s="51" t="s">
        <v>166</v>
      </c>
      <c r="C4" s="52"/>
      <c r="D4" s="52"/>
      <c r="E4" s="53" t="s">
        <v>161</v>
      </c>
      <c r="F4" s="54"/>
      <c r="G4" s="54"/>
      <c r="H4" s="55"/>
      <c r="I4" s="66"/>
    </row>
    <row r="5" spans="1:9" ht="27" customHeight="1">
      <c r="A5" s="56"/>
      <c r="B5" s="57" t="s">
        <v>167</v>
      </c>
      <c r="C5" s="58" t="s">
        <v>168</v>
      </c>
      <c r="D5" s="58"/>
      <c r="E5" s="57" t="s">
        <v>167</v>
      </c>
      <c r="F5" s="58" t="s">
        <v>168</v>
      </c>
      <c r="G5" s="58"/>
      <c r="H5" s="57" t="s">
        <v>169</v>
      </c>
      <c r="I5" s="67" t="s">
        <v>170</v>
      </c>
    </row>
    <row r="6" spans="1:9" ht="39" customHeight="1">
      <c r="A6" s="59"/>
      <c r="B6" s="57"/>
      <c r="C6" s="57" t="s">
        <v>171</v>
      </c>
      <c r="D6" s="57" t="s">
        <v>172</v>
      </c>
      <c r="E6" s="57"/>
      <c r="F6" s="57" t="s">
        <v>171</v>
      </c>
      <c r="G6" s="57" t="s">
        <v>172</v>
      </c>
      <c r="H6" s="57"/>
      <c r="I6" s="67"/>
    </row>
    <row r="7" spans="1:11" ht="54" customHeight="1">
      <c r="A7" s="60" t="s">
        <v>103</v>
      </c>
      <c r="B7" s="61">
        <f aca="true" t="shared" si="0" ref="B7:B15">SUM(C7:D7)</f>
        <v>106249</v>
      </c>
      <c r="C7" s="61">
        <f aca="true" t="shared" si="1" ref="C7:G7">SUM(C8:C15)</f>
        <v>105500</v>
      </c>
      <c r="D7" s="61">
        <f t="shared" si="1"/>
        <v>749</v>
      </c>
      <c r="E7" s="62">
        <f>SUM(F7:G7)</f>
        <v>209304</v>
      </c>
      <c r="F7" s="62">
        <f t="shared" si="1"/>
        <v>208000</v>
      </c>
      <c r="G7" s="62">
        <f t="shared" si="1"/>
        <v>1304</v>
      </c>
      <c r="H7" s="62">
        <f>+F7-C7</f>
        <v>102500</v>
      </c>
      <c r="I7" s="68">
        <f>+H7/C7</f>
        <v>0.972</v>
      </c>
      <c r="J7" s="64"/>
      <c r="K7" s="64">
        <v>1148871</v>
      </c>
    </row>
    <row r="8" spans="1:11" ht="54" customHeight="1">
      <c r="A8" s="63" t="s">
        <v>272</v>
      </c>
      <c r="B8" s="61">
        <f t="shared" si="0"/>
        <v>98200</v>
      </c>
      <c r="C8" s="61">
        <v>98200</v>
      </c>
      <c r="D8" s="61"/>
      <c r="E8" s="62">
        <f aca="true" t="shared" si="2" ref="E8:E15">SUM(F8:G8)</f>
        <v>197200</v>
      </c>
      <c r="F8" s="62">
        <f>200000-2800</f>
        <v>197200</v>
      </c>
      <c r="G8" s="62"/>
      <c r="H8" s="62">
        <f aca="true" t="shared" si="3" ref="H8:H15">+F8-C8</f>
        <v>99000</v>
      </c>
      <c r="I8" s="68">
        <f aca="true" t="shared" si="4" ref="I8:I15">+H8/C8</f>
        <v>1.008</v>
      </c>
      <c r="J8" s="64"/>
      <c r="K8" s="64">
        <v>1028954</v>
      </c>
    </row>
    <row r="9" spans="1:11" ht="54" customHeight="1">
      <c r="A9" s="63" t="s">
        <v>273</v>
      </c>
      <c r="B9" s="61">
        <f t="shared" si="0"/>
        <v>1800</v>
      </c>
      <c r="C9" s="61">
        <v>1800</v>
      </c>
      <c r="D9" s="61"/>
      <c r="E9" s="62">
        <f t="shared" si="2"/>
        <v>3000</v>
      </c>
      <c r="F9" s="62">
        <v>3000</v>
      </c>
      <c r="G9" s="62"/>
      <c r="H9" s="62">
        <f t="shared" si="3"/>
        <v>1200</v>
      </c>
      <c r="I9" s="68">
        <f t="shared" si="4"/>
        <v>0.667</v>
      </c>
      <c r="J9" s="64"/>
      <c r="K9" s="64">
        <v>1086279</v>
      </c>
    </row>
    <row r="10" spans="1:11" ht="54" customHeight="1">
      <c r="A10" s="63" t="s">
        <v>274</v>
      </c>
      <c r="B10" s="61">
        <f t="shared" si="0"/>
        <v>200</v>
      </c>
      <c r="C10" s="61">
        <v>200</v>
      </c>
      <c r="D10" s="61"/>
      <c r="E10" s="62">
        <f t="shared" si="2"/>
        <v>100</v>
      </c>
      <c r="F10" s="62">
        <v>100</v>
      </c>
      <c r="G10" s="62"/>
      <c r="H10" s="62">
        <f t="shared" si="3"/>
        <v>-100</v>
      </c>
      <c r="I10" s="68">
        <f t="shared" si="4"/>
        <v>-0.5</v>
      </c>
      <c r="J10" s="64"/>
      <c r="K10" s="64">
        <v>26181</v>
      </c>
    </row>
    <row r="11" spans="1:11" ht="54" customHeight="1">
      <c r="A11" s="63" t="s">
        <v>107</v>
      </c>
      <c r="B11" s="61">
        <f t="shared" si="0"/>
        <v>2600</v>
      </c>
      <c r="C11" s="61">
        <v>2600</v>
      </c>
      <c r="D11" s="61"/>
      <c r="E11" s="62">
        <f t="shared" si="2"/>
        <v>3900</v>
      </c>
      <c r="F11" s="62">
        <v>3900</v>
      </c>
      <c r="G11" s="62"/>
      <c r="H11" s="62">
        <f t="shared" si="3"/>
        <v>1300</v>
      </c>
      <c r="I11" s="68">
        <f t="shared" si="4"/>
        <v>0.5</v>
      </c>
      <c r="J11" s="64"/>
      <c r="K11" s="64">
        <v>48103</v>
      </c>
    </row>
    <row r="12" spans="1:11" ht="54" customHeight="1">
      <c r="A12" s="63" t="s">
        <v>275</v>
      </c>
      <c r="B12" s="61">
        <f t="shared" si="0"/>
        <v>300</v>
      </c>
      <c r="C12" s="61">
        <v>300</v>
      </c>
      <c r="D12" s="61"/>
      <c r="E12" s="62">
        <f t="shared" si="2"/>
        <v>400</v>
      </c>
      <c r="F12" s="62">
        <v>400</v>
      </c>
      <c r="G12" s="62"/>
      <c r="H12" s="62">
        <f t="shared" si="3"/>
        <v>100</v>
      </c>
      <c r="I12" s="68">
        <f t="shared" si="4"/>
        <v>0.333</v>
      </c>
      <c r="J12" s="64"/>
      <c r="K12" s="64"/>
    </row>
    <row r="13" spans="1:11" ht="54" customHeight="1">
      <c r="A13" s="63" t="s">
        <v>276</v>
      </c>
      <c r="B13" s="61">
        <f t="shared" si="0"/>
        <v>600</v>
      </c>
      <c r="C13" s="61">
        <v>600</v>
      </c>
      <c r="D13" s="61"/>
      <c r="E13" s="62">
        <f t="shared" si="2"/>
        <v>720</v>
      </c>
      <c r="F13" s="62">
        <v>600</v>
      </c>
      <c r="G13" s="62">
        <v>120</v>
      </c>
      <c r="H13" s="62">
        <f t="shared" si="3"/>
        <v>0</v>
      </c>
      <c r="I13" s="68">
        <f t="shared" si="4"/>
        <v>0</v>
      </c>
      <c r="J13" s="64"/>
      <c r="K13" s="64"/>
    </row>
    <row r="14" spans="1:11" ht="54" customHeight="1">
      <c r="A14" s="63" t="s">
        <v>277</v>
      </c>
      <c r="B14" s="61">
        <f t="shared" si="0"/>
        <v>1800</v>
      </c>
      <c r="C14" s="61">
        <v>1800</v>
      </c>
      <c r="D14" s="61"/>
      <c r="E14" s="62">
        <f t="shared" si="2"/>
        <v>2800</v>
      </c>
      <c r="F14" s="62">
        <v>2800</v>
      </c>
      <c r="G14" s="62"/>
      <c r="H14" s="62">
        <f t="shared" si="3"/>
        <v>1000</v>
      </c>
      <c r="I14" s="68">
        <f t="shared" si="4"/>
        <v>0.556</v>
      </c>
      <c r="J14" s="64"/>
      <c r="K14" s="64"/>
    </row>
    <row r="15" spans="1:11" ht="54" customHeight="1">
      <c r="A15" s="63" t="s">
        <v>278</v>
      </c>
      <c r="B15" s="61">
        <f t="shared" si="0"/>
        <v>749</v>
      </c>
      <c r="C15" s="61"/>
      <c r="D15" s="61">
        <f>665+84</f>
        <v>749</v>
      </c>
      <c r="E15" s="62">
        <f t="shared" si="2"/>
        <v>1184</v>
      </c>
      <c r="F15" s="62"/>
      <c r="G15" s="62">
        <v>1184</v>
      </c>
      <c r="H15" s="62"/>
      <c r="I15" s="68"/>
      <c r="J15" s="64"/>
      <c r="K15" s="64">
        <v>2536</v>
      </c>
    </row>
    <row r="16" spans="2:11" ht="46.5" customHeight="1">
      <c r="B16" s="64"/>
      <c r="C16" s="64"/>
      <c r="D16" s="64"/>
      <c r="E16" s="64"/>
      <c r="F16" s="64"/>
      <c r="G16" s="64"/>
      <c r="H16" s="64"/>
      <c r="I16" s="69"/>
      <c r="J16" s="64"/>
      <c r="K16" s="64"/>
    </row>
    <row r="17" spans="2:11" ht="46.5" customHeight="1">
      <c r="B17" s="64"/>
      <c r="C17" s="64"/>
      <c r="D17" s="64"/>
      <c r="E17" s="64"/>
      <c r="F17" s="64"/>
      <c r="G17" s="64"/>
      <c r="H17" s="64"/>
      <c r="I17" s="69"/>
      <c r="J17" s="64"/>
      <c r="K17" s="64"/>
    </row>
    <row r="18" spans="2:11" ht="46.5" customHeight="1">
      <c r="B18" s="64"/>
      <c r="C18" s="64"/>
      <c r="D18" s="64"/>
      <c r="E18" s="64"/>
      <c r="F18" s="64"/>
      <c r="G18" s="64"/>
      <c r="H18" s="64"/>
      <c r="I18" s="69"/>
      <c r="J18" s="64"/>
      <c r="K18" s="64"/>
    </row>
    <row r="19" spans="2:11" ht="46.5" customHeight="1">
      <c r="B19" s="64"/>
      <c r="C19" s="64"/>
      <c r="D19" s="64"/>
      <c r="E19" s="64"/>
      <c r="F19" s="64"/>
      <c r="G19" s="64"/>
      <c r="H19" s="64"/>
      <c r="I19" s="69"/>
      <c r="J19" s="64"/>
      <c r="K19" s="64"/>
    </row>
    <row r="20" spans="2:11" ht="46.5" customHeight="1">
      <c r="B20" s="64"/>
      <c r="C20" s="64"/>
      <c r="D20" s="64"/>
      <c r="E20" s="64"/>
      <c r="F20" s="64"/>
      <c r="G20" s="64"/>
      <c r="H20" s="64"/>
      <c r="I20" s="69"/>
      <c r="J20" s="64"/>
      <c r="K20" s="64"/>
    </row>
    <row r="21" spans="2:11" ht="46.5" customHeight="1">
      <c r="B21" s="64"/>
      <c r="C21" s="64"/>
      <c r="D21" s="64"/>
      <c r="E21" s="64"/>
      <c r="F21" s="64"/>
      <c r="G21" s="64"/>
      <c r="H21" s="64"/>
      <c r="I21" s="69"/>
      <c r="J21" s="64"/>
      <c r="K21" s="64"/>
    </row>
    <row r="22" spans="2:11" ht="46.5" customHeight="1">
      <c r="B22" s="64"/>
      <c r="C22" s="64"/>
      <c r="D22" s="64"/>
      <c r="E22" s="64"/>
      <c r="F22" s="64"/>
      <c r="G22" s="64"/>
      <c r="H22" s="64"/>
      <c r="I22" s="69"/>
      <c r="J22" s="64"/>
      <c r="K22" s="64"/>
    </row>
    <row r="23" spans="2:11" ht="46.5" customHeight="1">
      <c r="B23" s="64"/>
      <c r="C23" s="64"/>
      <c r="D23" s="64"/>
      <c r="E23" s="64"/>
      <c r="F23" s="64"/>
      <c r="G23" s="64"/>
      <c r="H23" s="64"/>
      <c r="I23" s="69"/>
      <c r="J23" s="64"/>
      <c r="K23" s="64"/>
    </row>
    <row r="24" spans="2:11" ht="46.5" customHeight="1">
      <c r="B24" s="64"/>
      <c r="C24" s="64"/>
      <c r="D24" s="64"/>
      <c r="E24" s="64"/>
      <c r="F24" s="64"/>
      <c r="G24" s="64"/>
      <c r="H24" s="64"/>
      <c r="I24" s="69"/>
      <c r="J24" s="64"/>
      <c r="K24" s="64"/>
    </row>
    <row r="25" spans="2:11" ht="46.5" customHeight="1">
      <c r="B25" s="64"/>
      <c r="C25" s="64"/>
      <c r="D25" s="64"/>
      <c r="E25" s="64"/>
      <c r="F25" s="64"/>
      <c r="G25" s="64"/>
      <c r="H25" s="64"/>
      <c r="I25" s="69"/>
      <c r="J25" s="64"/>
      <c r="K25" s="64"/>
    </row>
    <row r="26" spans="2:11" ht="46.5" customHeight="1">
      <c r="B26" s="64"/>
      <c r="C26" s="64"/>
      <c r="D26" s="64"/>
      <c r="E26" s="64"/>
      <c r="F26" s="64"/>
      <c r="G26" s="64"/>
      <c r="H26" s="64"/>
      <c r="I26" s="69"/>
      <c r="J26" s="64"/>
      <c r="K26" s="64"/>
    </row>
    <row r="27" spans="2:11" ht="46.5" customHeight="1">
      <c r="B27" s="64"/>
      <c r="C27" s="64"/>
      <c r="D27" s="64"/>
      <c r="E27" s="64"/>
      <c r="F27" s="64"/>
      <c r="G27" s="64"/>
      <c r="H27" s="64"/>
      <c r="I27" s="69"/>
      <c r="J27" s="64"/>
      <c r="K27" s="64"/>
    </row>
    <row r="28" spans="2:11" ht="46.5" customHeight="1">
      <c r="B28" s="64"/>
      <c r="C28" s="64"/>
      <c r="D28" s="64"/>
      <c r="E28" s="64"/>
      <c r="F28" s="64"/>
      <c r="G28" s="64"/>
      <c r="H28" s="64"/>
      <c r="I28" s="69"/>
      <c r="J28" s="64"/>
      <c r="K28" s="64"/>
    </row>
  </sheetData>
  <sheetProtection/>
  <mergeCells count="10">
    <mergeCell ref="A2:I2"/>
    <mergeCell ref="B4:D4"/>
    <mergeCell ref="E4:I4"/>
    <mergeCell ref="C5:D5"/>
    <mergeCell ref="F5:G5"/>
    <mergeCell ref="A4:A6"/>
    <mergeCell ref="B5:B6"/>
    <mergeCell ref="E5:E6"/>
    <mergeCell ref="H5:H6"/>
    <mergeCell ref="I5:I6"/>
  </mergeCells>
  <printOptions horizontalCentered="1"/>
  <pageMargins left="0.79" right="0.75" top="0.79" bottom="0.39" header="0" footer="0"/>
  <pageSetup firstPageNumber="10" useFirstPageNumber="1" fitToHeight="1" fitToWidth="1" horizontalDpi="600" verticalDpi="600" orientation="portrait" paperSize="9" scale="8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A1:K30"/>
  <sheetViews>
    <sheetView showZeros="0" zoomScaleSheetLayoutView="100" workbookViewId="0" topLeftCell="A1">
      <selection activeCell="G11" sqref="G11"/>
    </sheetView>
  </sheetViews>
  <sheetFormatPr defaultColWidth="9.00390625" defaultRowHeight="14.25"/>
  <cols>
    <col min="1" max="1" width="20.875" style="25" customWidth="1"/>
    <col min="2" max="2" width="14.125" style="26" customWidth="1"/>
    <col min="3" max="6" width="10.00390625" style="25" customWidth="1"/>
    <col min="7" max="7" width="29.75390625" style="26" customWidth="1"/>
    <col min="8" max="10" width="10.00390625" style="27" customWidth="1"/>
    <col min="11" max="11" width="10.00390625" style="26" customWidth="1"/>
    <col min="12" max="16384" width="9.00390625" style="25" customWidth="1"/>
  </cols>
  <sheetData>
    <row r="1" spans="1:11" ht="24.75" customHeight="1">
      <c r="A1" s="28" t="s">
        <v>134</v>
      </c>
      <c r="B1" s="28"/>
      <c r="C1" s="29"/>
      <c r="D1" s="29"/>
      <c r="E1" s="29"/>
      <c r="F1" s="29"/>
      <c r="G1" s="29"/>
      <c r="H1" s="29"/>
      <c r="I1" s="29"/>
      <c r="J1" s="20"/>
      <c r="K1" s="20"/>
    </row>
    <row r="2" spans="1:11" ht="42" customHeight="1">
      <c r="A2" s="29" t="s">
        <v>279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11" ht="24.75" customHeight="1">
      <c r="B3" s="30"/>
      <c r="C3" s="31"/>
      <c r="D3" s="31"/>
      <c r="E3" s="31"/>
      <c r="F3" s="31"/>
      <c r="G3" s="31"/>
      <c r="H3" s="31"/>
      <c r="I3" s="43"/>
      <c r="J3" s="44" t="s">
        <v>11</v>
      </c>
      <c r="K3" s="44"/>
    </row>
    <row r="4" spans="1:11" s="24" customFormat="1" ht="42" customHeight="1">
      <c r="A4" s="32" t="s">
        <v>280</v>
      </c>
      <c r="B4" s="32" t="s">
        <v>281</v>
      </c>
      <c r="C4" s="32" t="s">
        <v>282</v>
      </c>
      <c r="D4" s="32" t="s">
        <v>283</v>
      </c>
      <c r="E4" s="32" t="s">
        <v>53</v>
      </c>
      <c r="F4" s="32" t="s">
        <v>163</v>
      </c>
      <c r="G4" s="32" t="s">
        <v>284</v>
      </c>
      <c r="H4" s="32" t="s">
        <v>282</v>
      </c>
      <c r="I4" s="32" t="s">
        <v>283</v>
      </c>
      <c r="J4" s="32" t="s">
        <v>53</v>
      </c>
      <c r="K4" s="32" t="s">
        <v>163</v>
      </c>
    </row>
    <row r="5" spans="1:11" ht="34.5" customHeight="1">
      <c r="A5" s="33" t="s">
        <v>285</v>
      </c>
      <c r="B5" s="33" t="s">
        <v>286</v>
      </c>
      <c r="C5" s="34">
        <v>1.37</v>
      </c>
      <c r="D5" s="34">
        <v>1</v>
      </c>
      <c r="E5" s="34">
        <f aca="true" t="shared" si="0" ref="E5:E13">+D5-C5</f>
        <v>-0.37</v>
      </c>
      <c r="F5" s="35">
        <f aca="true" t="shared" si="1" ref="F5:F9">+E5/C5</f>
        <v>-0.27</v>
      </c>
      <c r="G5" s="33" t="s">
        <v>287</v>
      </c>
      <c r="H5" s="34">
        <v>2748</v>
      </c>
      <c r="I5" s="34">
        <v>6150</v>
      </c>
      <c r="J5" s="34">
        <f>+I5-H5</f>
        <v>3402</v>
      </c>
      <c r="K5" s="45">
        <f>+J5/H5</f>
        <v>1.238</v>
      </c>
    </row>
    <row r="6" spans="1:11" ht="34.5" customHeight="1">
      <c r="A6" s="33" t="s">
        <v>288</v>
      </c>
      <c r="B6" s="33" t="s">
        <v>289</v>
      </c>
      <c r="C6" s="34">
        <v>0.63</v>
      </c>
      <c r="D6" s="34">
        <v>1.2</v>
      </c>
      <c r="E6" s="34">
        <f t="shared" si="0"/>
        <v>0.57</v>
      </c>
      <c r="F6" s="35">
        <f t="shared" si="1"/>
        <v>0.905</v>
      </c>
      <c r="G6" s="33" t="s">
        <v>290</v>
      </c>
      <c r="H6" s="34">
        <v>2712</v>
      </c>
      <c r="I6" s="34"/>
      <c r="J6" s="34">
        <f>+I6-H6</f>
        <v>-2712</v>
      </c>
      <c r="K6" s="45">
        <v>-1</v>
      </c>
    </row>
    <row r="7" spans="1:11" ht="34.5" customHeight="1">
      <c r="A7" s="33" t="s">
        <v>288</v>
      </c>
      <c r="B7" s="33" t="s">
        <v>291</v>
      </c>
      <c r="C7" s="34">
        <v>43</v>
      </c>
      <c r="D7" s="34">
        <v>45</v>
      </c>
      <c r="E7" s="34">
        <f t="shared" si="0"/>
        <v>2</v>
      </c>
      <c r="F7" s="35">
        <f t="shared" si="1"/>
        <v>0.047</v>
      </c>
      <c r="G7" s="33"/>
      <c r="H7" s="34"/>
      <c r="I7" s="34"/>
      <c r="J7" s="34"/>
      <c r="K7" s="45"/>
    </row>
    <row r="8" spans="1:11" ht="34.5" customHeight="1">
      <c r="A8" s="33" t="s">
        <v>288</v>
      </c>
      <c r="B8" s="33" t="s">
        <v>292</v>
      </c>
      <c r="C8" s="34">
        <v>1.48</v>
      </c>
      <c r="D8" s="34">
        <v>0.2</v>
      </c>
      <c r="E8" s="34">
        <f t="shared" si="0"/>
        <v>-1.28</v>
      </c>
      <c r="F8" s="35">
        <f t="shared" si="1"/>
        <v>-0.865</v>
      </c>
      <c r="G8" s="33"/>
      <c r="H8" s="34"/>
      <c r="I8" s="34"/>
      <c r="J8" s="34"/>
      <c r="K8" s="45"/>
    </row>
    <row r="9" spans="1:11" s="25" customFormat="1" ht="34.5" customHeight="1">
      <c r="A9" s="33" t="s">
        <v>288</v>
      </c>
      <c r="B9" s="33" t="s">
        <v>293</v>
      </c>
      <c r="C9" s="34">
        <v>2.92</v>
      </c>
      <c r="D9" s="34">
        <v>3</v>
      </c>
      <c r="E9" s="34">
        <f t="shared" si="0"/>
        <v>0.08</v>
      </c>
      <c r="F9" s="35">
        <f t="shared" si="1"/>
        <v>0.027</v>
      </c>
      <c r="G9" s="33"/>
      <c r="H9" s="34"/>
      <c r="I9" s="34"/>
      <c r="J9" s="34"/>
      <c r="K9" s="45"/>
    </row>
    <row r="10" spans="1:11" s="25" customFormat="1" ht="34.5" customHeight="1">
      <c r="A10" s="33" t="s">
        <v>288</v>
      </c>
      <c r="B10" s="33" t="s">
        <v>294</v>
      </c>
      <c r="C10" s="34"/>
      <c r="D10" s="34">
        <v>5</v>
      </c>
      <c r="E10" s="34">
        <f t="shared" si="0"/>
        <v>5</v>
      </c>
      <c r="F10" s="35"/>
      <c r="G10" s="33"/>
      <c r="H10" s="34"/>
      <c r="I10" s="34"/>
      <c r="J10" s="34"/>
      <c r="K10" s="45"/>
    </row>
    <row r="11" spans="1:11" s="25" customFormat="1" ht="34.5" customHeight="1">
      <c r="A11" s="33" t="s">
        <v>288</v>
      </c>
      <c r="B11" s="33" t="s">
        <v>295</v>
      </c>
      <c r="C11" s="34"/>
      <c r="D11" s="34">
        <v>0.2</v>
      </c>
      <c r="E11" s="34">
        <f t="shared" si="0"/>
        <v>0.2</v>
      </c>
      <c r="F11" s="35"/>
      <c r="G11" s="33"/>
      <c r="H11" s="34"/>
      <c r="I11" s="34"/>
      <c r="J11" s="34"/>
      <c r="K11" s="45"/>
    </row>
    <row r="12" spans="1:11" s="25" customFormat="1" ht="34.5" customHeight="1">
      <c r="A12" s="33" t="s">
        <v>288</v>
      </c>
      <c r="B12" s="33" t="s">
        <v>296</v>
      </c>
      <c r="C12" s="34"/>
      <c r="D12" s="34">
        <v>0.4</v>
      </c>
      <c r="E12" s="34">
        <f t="shared" si="0"/>
        <v>0.4</v>
      </c>
      <c r="F12" s="35"/>
      <c r="G12" s="33"/>
      <c r="H12" s="34"/>
      <c r="I12" s="34"/>
      <c r="J12" s="34"/>
      <c r="K12" s="45"/>
    </row>
    <row r="13" spans="1:11" s="25" customFormat="1" ht="34.5" customHeight="1">
      <c r="A13" s="33" t="s">
        <v>297</v>
      </c>
      <c r="B13" s="33" t="s">
        <v>298</v>
      </c>
      <c r="C13" s="34"/>
      <c r="D13" s="34">
        <v>0.32</v>
      </c>
      <c r="E13" s="34">
        <f t="shared" si="0"/>
        <v>0.32</v>
      </c>
      <c r="F13" s="35"/>
      <c r="G13" s="33"/>
      <c r="H13" s="34"/>
      <c r="I13" s="34"/>
      <c r="J13" s="34"/>
      <c r="K13" s="45"/>
    </row>
    <row r="14" spans="1:11" ht="34.5" customHeight="1">
      <c r="A14" s="33" t="s">
        <v>299</v>
      </c>
      <c r="B14" s="33" t="s">
        <v>300</v>
      </c>
      <c r="C14" s="34">
        <v>0.1</v>
      </c>
      <c r="D14" s="34">
        <v>0.2</v>
      </c>
      <c r="E14" s="34">
        <f aca="true" t="shared" si="2" ref="E14:E20">+D14-C14</f>
        <v>0.1</v>
      </c>
      <c r="F14" s="35">
        <f>+E14/C14</f>
        <v>1</v>
      </c>
      <c r="G14" s="33"/>
      <c r="H14" s="34"/>
      <c r="I14" s="34"/>
      <c r="J14" s="34"/>
      <c r="K14" s="45"/>
    </row>
    <row r="15" spans="1:11" ht="34.5" customHeight="1">
      <c r="A15" s="33" t="s">
        <v>299</v>
      </c>
      <c r="B15" s="33" t="s">
        <v>301</v>
      </c>
      <c r="C15" s="34">
        <v>103</v>
      </c>
      <c r="D15" s="34"/>
      <c r="E15" s="34">
        <f t="shared" si="2"/>
        <v>-103</v>
      </c>
      <c r="F15" s="35">
        <f>+E15/C15</f>
        <v>-1</v>
      </c>
      <c r="G15" s="33"/>
      <c r="H15" s="34"/>
      <c r="I15" s="34"/>
      <c r="J15" s="34"/>
      <c r="K15" s="45"/>
    </row>
    <row r="16" spans="1:11" s="25" customFormat="1" ht="34.5" customHeight="1">
      <c r="A16" s="33" t="s">
        <v>299</v>
      </c>
      <c r="B16" s="33" t="s">
        <v>302</v>
      </c>
      <c r="C16" s="34"/>
      <c r="D16" s="34">
        <v>0.6</v>
      </c>
      <c r="E16" s="34">
        <f t="shared" si="2"/>
        <v>0.6</v>
      </c>
      <c r="F16" s="35"/>
      <c r="G16" s="33"/>
      <c r="H16" s="34"/>
      <c r="I16" s="34"/>
      <c r="J16" s="34"/>
      <c r="K16" s="45"/>
    </row>
    <row r="17" spans="1:11" s="25" customFormat="1" ht="34.5" customHeight="1">
      <c r="A17" s="33" t="s">
        <v>303</v>
      </c>
      <c r="B17" s="33" t="s">
        <v>304</v>
      </c>
      <c r="C17" s="34"/>
      <c r="D17" s="34">
        <v>0.32</v>
      </c>
      <c r="E17" s="34">
        <f aca="true" t="shared" si="3" ref="E17:E19">+D17-C17</f>
        <v>0.32</v>
      </c>
      <c r="F17" s="35"/>
      <c r="G17" s="33"/>
      <c r="H17" s="34"/>
      <c r="I17" s="34"/>
      <c r="J17" s="34"/>
      <c r="K17" s="45"/>
    </row>
    <row r="18" spans="1:11" ht="34.5" customHeight="1">
      <c r="A18" s="33" t="s">
        <v>303</v>
      </c>
      <c r="B18" s="33" t="s">
        <v>305</v>
      </c>
      <c r="C18" s="34"/>
      <c r="D18" s="34">
        <v>0.5</v>
      </c>
      <c r="E18" s="34">
        <f t="shared" si="3"/>
        <v>0.5</v>
      </c>
      <c r="F18" s="35"/>
      <c r="G18" s="33"/>
      <c r="H18" s="34"/>
      <c r="I18" s="34"/>
      <c r="J18" s="34"/>
      <c r="K18" s="45"/>
    </row>
    <row r="19" spans="1:11" s="25" customFormat="1" ht="34.5" customHeight="1">
      <c r="A19" s="33" t="s">
        <v>303</v>
      </c>
      <c r="B19" s="33" t="s">
        <v>306</v>
      </c>
      <c r="C19" s="34"/>
      <c r="D19" s="34">
        <v>0.6</v>
      </c>
      <c r="E19" s="34">
        <f t="shared" si="3"/>
        <v>0.6</v>
      </c>
      <c r="F19" s="35"/>
      <c r="G19" s="33"/>
      <c r="H19" s="34"/>
      <c r="I19" s="34"/>
      <c r="J19" s="34"/>
      <c r="K19" s="45"/>
    </row>
    <row r="20" spans="1:11" ht="34.5" customHeight="1">
      <c r="A20" s="33" t="s">
        <v>307</v>
      </c>
      <c r="B20" s="33" t="s">
        <v>308</v>
      </c>
      <c r="C20" s="34">
        <v>16</v>
      </c>
      <c r="D20" s="34"/>
      <c r="E20" s="34">
        <f aca="true" t="shared" si="4" ref="E20:E28">+D20-C20</f>
        <v>-16</v>
      </c>
      <c r="F20" s="35">
        <f aca="true" t="shared" si="5" ref="F18:F22">+E20/C20</f>
        <v>-1</v>
      </c>
      <c r="G20" s="33"/>
      <c r="H20" s="34"/>
      <c r="I20" s="34"/>
      <c r="J20" s="34"/>
      <c r="K20" s="45"/>
    </row>
    <row r="21" spans="1:11" ht="34.5" customHeight="1">
      <c r="A21" s="33" t="s">
        <v>309</v>
      </c>
      <c r="B21" s="33" t="s">
        <v>305</v>
      </c>
      <c r="C21" s="34">
        <f>15.5+2480</f>
        <v>2495.5</v>
      </c>
      <c r="D21" s="34"/>
      <c r="E21" s="34">
        <f t="shared" si="4"/>
        <v>-2495.5</v>
      </c>
      <c r="F21" s="35">
        <f t="shared" si="5"/>
        <v>-1</v>
      </c>
      <c r="G21" s="33"/>
      <c r="H21" s="34"/>
      <c r="I21" s="34"/>
      <c r="J21" s="34"/>
      <c r="K21" s="45"/>
    </row>
    <row r="22" spans="1:11" s="25" customFormat="1" ht="34.5" customHeight="1">
      <c r="A22" s="33" t="s">
        <v>309</v>
      </c>
      <c r="B22" s="33" t="s">
        <v>310</v>
      </c>
      <c r="C22" s="34"/>
      <c r="D22" s="34">
        <v>48.51</v>
      </c>
      <c r="E22" s="34">
        <f t="shared" si="4"/>
        <v>48.51</v>
      </c>
      <c r="F22" s="35"/>
      <c r="G22" s="33"/>
      <c r="H22" s="34"/>
      <c r="I22" s="34"/>
      <c r="J22" s="34"/>
      <c r="K22" s="45"/>
    </row>
    <row r="23" spans="1:11" s="25" customFormat="1" ht="34.5" customHeight="1">
      <c r="A23" s="33" t="s">
        <v>309</v>
      </c>
      <c r="B23" s="33" t="s">
        <v>311</v>
      </c>
      <c r="C23" s="34"/>
      <c r="D23" s="34">
        <v>1342.15</v>
      </c>
      <c r="E23" s="34">
        <f t="shared" si="4"/>
        <v>1342.15</v>
      </c>
      <c r="F23" s="35"/>
      <c r="G23" s="33"/>
      <c r="H23" s="34"/>
      <c r="I23" s="34"/>
      <c r="J23" s="34"/>
      <c r="K23" s="45"/>
    </row>
    <row r="24" spans="1:11" s="25" customFormat="1" ht="34.5" customHeight="1">
      <c r="A24" s="33" t="s">
        <v>309</v>
      </c>
      <c r="B24" s="33" t="s">
        <v>312</v>
      </c>
      <c r="C24" s="34"/>
      <c r="D24" s="34">
        <v>2680.65</v>
      </c>
      <c r="E24" s="34">
        <f t="shared" si="4"/>
        <v>2680.65</v>
      </c>
      <c r="F24" s="35"/>
      <c r="G24" s="33"/>
      <c r="H24" s="34"/>
      <c r="I24" s="34"/>
      <c r="J24" s="34"/>
      <c r="K24" s="45"/>
    </row>
    <row r="25" spans="1:11" s="25" customFormat="1" ht="34.5" customHeight="1">
      <c r="A25" s="33" t="s">
        <v>309</v>
      </c>
      <c r="B25" s="33" t="s">
        <v>313</v>
      </c>
      <c r="C25" s="34"/>
      <c r="D25" s="34">
        <v>1563.33</v>
      </c>
      <c r="E25" s="34">
        <f t="shared" si="4"/>
        <v>1563.33</v>
      </c>
      <c r="F25" s="35"/>
      <c r="G25" s="33"/>
      <c r="H25" s="34"/>
      <c r="I25" s="34"/>
      <c r="J25" s="34"/>
      <c r="K25" s="45"/>
    </row>
    <row r="26" spans="1:11" s="25" customFormat="1" ht="34.5" customHeight="1">
      <c r="A26" s="33" t="s">
        <v>309</v>
      </c>
      <c r="B26" s="33" t="s">
        <v>314</v>
      </c>
      <c r="C26" s="34"/>
      <c r="D26" s="34">
        <v>452.82</v>
      </c>
      <c r="E26" s="34">
        <f t="shared" si="4"/>
        <v>452.82</v>
      </c>
      <c r="F26" s="35"/>
      <c r="G26" s="33"/>
      <c r="H26" s="34"/>
      <c r="I26" s="34"/>
      <c r="J26" s="34"/>
      <c r="K26" s="45"/>
    </row>
    <row r="27" spans="1:11" ht="45" customHeight="1">
      <c r="A27" s="33" t="s">
        <v>315</v>
      </c>
      <c r="B27" s="33" t="s">
        <v>316</v>
      </c>
      <c r="C27" s="34">
        <v>2800</v>
      </c>
      <c r="D27" s="34"/>
      <c r="E27" s="34">
        <f t="shared" si="4"/>
        <v>-2800</v>
      </c>
      <c r="F27" s="35">
        <f aca="true" t="shared" si="6" ref="F27:F30">+E27/C27</f>
        <v>-1</v>
      </c>
      <c r="G27" s="33"/>
      <c r="H27" s="34"/>
      <c r="I27" s="34"/>
      <c r="J27" s="34"/>
      <c r="K27" s="45"/>
    </row>
    <row r="28" spans="1:11" ht="34.5" customHeight="1">
      <c r="A28" s="36" t="s">
        <v>317</v>
      </c>
      <c r="B28" s="37"/>
      <c r="C28" s="38">
        <f aca="true" t="shared" si="7" ref="C28:J28">SUM(C5:C27)</f>
        <v>5464</v>
      </c>
      <c r="D28" s="38">
        <f t="shared" si="7"/>
        <v>6146</v>
      </c>
      <c r="E28" s="34">
        <f t="shared" si="4"/>
        <v>682</v>
      </c>
      <c r="F28" s="35">
        <f t="shared" si="6"/>
        <v>0.125</v>
      </c>
      <c r="G28" s="36" t="s">
        <v>318</v>
      </c>
      <c r="H28" s="38">
        <f t="shared" si="7"/>
        <v>5460</v>
      </c>
      <c r="I28" s="38">
        <f t="shared" si="7"/>
        <v>6150</v>
      </c>
      <c r="J28" s="38">
        <f t="shared" si="7"/>
        <v>690</v>
      </c>
      <c r="K28" s="45">
        <f>+J28/H28</f>
        <v>0.126</v>
      </c>
    </row>
    <row r="29" spans="1:11" ht="34.5" customHeight="1">
      <c r="A29" s="39" t="s">
        <v>130</v>
      </c>
      <c r="B29" s="40"/>
      <c r="C29" s="38"/>
      <c r="D29" s="38">
        <v>4</v>
      </c>
      <c r="E29" s="34"/>
      <c r="F29" s="35"/>
      <c r="G29" s="39" t="s">
        <v>131</v>
      </c>
      <c r="H29" s="38">
        <f>+C30-H28</f>
        <v>4</v>
      </c>
      <c r="I29" s="38">
        <f>+D30-I28</f>
        <v>0</v>
      </c>
      <c r="J29" s="38"/>
      <c r="K29" s="45"/>
    </row>
    <row r="30" spans="1:11" ht="34.5" customHeight="1">
      <c r="A30" s="41" t="s">
        <v>132</v>
      </c>
      <c r="B30" s="42"/>
      <c r="C30" s="38">
        <f aca="true" t="shared" si="8" ref="C30:I30">+C28+C29</f>
        <v>5464</v>
      </c>
      <c r="D30" s="38">
        <f t="shared" si="8"/>
        <v>6150</v>
      </c>
      <c r="E30" s="34">
        <f>+D30-C30</f>
        <v>686</v>
      </c>
      <c r="F30" s="35">
        <f t="shared" si="6"/>
        <v>0.126</v>
      </c>
      <c r="G30" s="41" t="s">
        <v>133</v>
      </c>
      <c r="H30" s="38">
        <f t="shared" si="8"/>
        <v>5464</v>
      </c>
      <c r="I30" s="38">
        <f t="shared" si="8"/>
        <v>6150</v>
      </c>
      <c r="J30" s="38">
        <f>+I30-H30</f>
        <v>686</v>
      </c>
      <c r="K30" s="45">
        <f>+J30/H30</f>
        <v>0.126</v>
      </c>
    </row>
  </sheetData>
  <sheetProtection/>
  <mergeCells count="4">
    <mergeCell ref="A1:B1"/>
    <mergeCell ref="J1:K1"/>
    <mergeCell ref="A2:K2"/>
    <mergeCell ref="J3:K3"/>
  </mergeCells>
  <printOptions horizontalCentered="1"/>
  <pageMargins left="0.79" right="0.55" top="0.59" bottom="0.47" header="0.43" footer="0.12"/>
  <pageSetup fitToHeight="0" horizontalDpi="600" verticalDpi="600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N14"/>
  <sheetViews>
    <sheetView showZeros="0" zoomScaleSheetLayoutView="100" workbookViewId="0" topLeftCell="A1">
      <selection activeCell="N10" sqref="N10"/>
    </sheetView>
  </sheetViews>
  <sheetFormatPr defaultColWidth="9.00390625" defaultRowHeight="14.25"/>
  <cols>
    <col min="1" max="1" width="24.00390625" style="2" customWidth="1"/>
    <col min="2" max="2" width="13.375" style="2" customWidth="1"/>
    <col min="3" max="3" width="12.875" style="2" customWidth="1"/>
    <col min="4" max="4" width="12.00390625" style="2" customWidth="1"/>
    <col min="5" max="5" width="8.00390625" style="2" customWidth="1"/>
    <col min="6" max="6" width="12.00390625" style="2" customWidth="1"/>
    <col min="7" max="7" width="11.625" style="2" customWidth="1"/>
    <col min="8" max="8" width="7.625" style="2" customWidth="1"/>
    <col min="9" max="9" width="10.625" style="2" customWidth="1"/>
    <col min="10" max="10" width="16.875" style="2" customWidth="1"/>
    <col min="11" max="16384" width="9.00390625" style="2" customWidth="1"/>
  </cols>
  <sheetData>
    <row r="1" spans="1:14" ht="25.5" customHeight="1">
      <c r="A1" s="3" t="s">
        <v>319</v>
      </c>
      <c r="B1" s="4"/>
      <c r="C1" s="4"/>
      <c r="D1" s="4"/>
      <c r="E1" s="4"/>
      <c r="F1" s="4"/>
      <c r="G1" s="4"/>
      <c r="H1" s="4"/>
      <c r="I1" s="4"/>
      <c r="J1" s="20"/>
      <c r="K1" s="21"/>
      <c r="L1" s="21"/>
      <c r="M1" s="21"/>
      <c r="N1" s="21"/>
    </row>
    <row r="2" spans="1:14" ht="42.75" customHeight="1">
      <c r="A2" s="4" t="s">
        <v>320</v>
      </c>
      <c r="B2" s="4"/>
      <c r="C2" s="4"/>
      <c r="D2" s="4"/>
      <c r="E2" s="4"/>
      <c r="F2" s="4"/>
      <c r="G2" s="4"/>
      <c r="H2" s="4"/>
      <c r="I2" s="4"/>
      <c r="J2" s="4"/>
      <c r="K2" s="21"/>
      <c r="L2" s="21"/>
      <c r="M2" s="21"/>
      <c r="N2" s="21"/>
    </row>
    <row r="3" spans="1:10" ht="25.5" customHeight="1">
      <c r="A3" s="5"/>
      <c r="B3" s="5"/>
      <c r="C3" s="5"/>
      <c r="D3" s="6"/>
      <c r="E3" s="6"/>
      <c r="F3" s="7"/>
      <c r="G3" s="7"/>
      <c r="H3" s="7"/>
      <c r="I3" s="7"/>
      <c r="J3" s="22" t="s">
        <v>136</v>
      </c>
    </row>
    <row r="4" spans="1:10" ht="24" customHeight="1">
      <c r="A4" s="8" t="s">
        <v>137</v>
      </c>
      <c r="B4" s="9" t="s">
        <v>141</v>
      </c>
      <c r="C4" s="10" t="s">
        <v>139</v>
      </c>
      <c r="D4" s="11"/>
      <c r="E4" s="12"/>
      <c r="F4" s="10" t="s">
        <v>140</v>
      </c>
      <c r="G4" s="11"/>
      <c r="H4" s="12"/>
      <c r="I4" s="9" t="s">
        <v>321</v>
      </c>
      <c r="J4" s="9" t="s">
        <v>322</v>
      </c>
    </row>
    <row r="5" spans="1:10" ht="33" customHeight="1">
      <c r="A5" s="13"/>
      <c r="B5" s="9"/>
      <c r="C5" s="9" t="s">
        <v>323</v>
      </c>
      <c r="D5" s="9" t="s">
        <v>283</v>
      </c>
      <c r="E5" s="9" t="s">
        <v>145</v>
      </c>
      <c r="F5" s="9" t="s">
        <v>323</v>
      </c>
      <c r="G5" s="9" t="s">
        <v>283</v>
      </c>
      <c r="H5" s="9" t="s">
        <v>145</v>
      </c>
      <c r="I5" s="9"/>
      <c r="J5" s="9"/>
    </row>
    <row r="6" spans="1:10" s="1" customFormat="1" ht="21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ht="52.5" customHeight="1">
      <c r="A7" s="15" t="s">
        <v>146</v>
      </c>
      <c r="B7" s="16">
        <f>+'18社保基金预算执行表'!M6</f>
        <v>10673</v>
      </c>
      <c r="C7" s="16">
        <f>+'18社保基金预算执行表'!D6</f>
        <v>21623</v>
      </c>
      <c r="D7" s="16">
        <v>24779</v>
      </c>
      <c r="E7" s="17">
        <f aca="true" t="shared" si="0" ref="E7:E11">+D7/C7-1</f>
        <v>0.146</v>
      </c>
      <c r="F7" s="16">
        <f>+'18社保基金预算执行表'!I6</f>
        <v>21424</v>
      </c>
      <c r="G7" s="16">
        <v>24771</v>
      </c>
      <c r="H7" s="17">
        <f aca="true" t="shared" si="1" ref="H7:H11">+G7/F7-1</f>
        <v>0.156</v>
      </c>
      <c r="I7" s="16">
        <f>+B7+D7-G7</f>
        <v>10681</v>
      </c>
      <c r="J7" s="23"/>
    </row>
    <row r="8" spans="1:10" ht="52.5" customHeight="1">
      <c r="A8" s="15" t="s">
        <v>147</v>
      </c>
      <c r="B8" s="16">
        <f>+'18社保基金预算执行表'!M7</f>
        <v>14155</v>
      </c>
      <c r="C8" s="16">
        <f>+'18社保基金预算执行表'!D7</f>
        <v>12409</v>
      </c>
      <c r="D8" s="16">
        <v>14131</v>
      </c>
      <c r="E8" s="17">
        <f t="shared" si="0"/>
        <v>0.139</v>
      </c>
      <c r="F8" s="16">
        <f>+'18社保基金预算执行表'!I7</f>
        <v>10658</v>
      </c>
      <c r="G8" s="16">
        <v>11336</v>
      </c>
      <c r="H8" s="17">
        <f t="shared" si="1"/>
        <v>0.064</v>
      </c>
      <c r="I8" s="16">
        <f>+B8+D8-G8</f>
        <v>16950</v>
      </c>
      <c r="J8" s="23"/>
    </row>
    <row r="9" spans="1:10" ht="52.5" customHeight="1">
      <c r="A9" s="15"/>
      <c r="B9" s="16"/>
      <c r="C9" s="16"/>
      <c r="D9" s="16"/>
      <c r="E9" s="17"/>
      <c r="F9" s="16"/>
      <c r="G9" s="16"/>
      <c r="H9" s="17"/>
      <c r="I9" s="16"/>
      <c r="J9" s="23"/>
    </row>
    <row r="10" spans="1:10" ht="52.5" customHeight="1">
      <c r="A10" s="15"/>
      <c r="B10" s="16"/>
      <c r="C10" s="16"/>
      <c r="D10" s="16"/>
      <c r="E10" s="17"/>
      <c r="F10" s="16"/>
      <c r="G10" s="16"/>
      <c r="H10" s="17"/>
      <c r="I10" s="16"/>
      <c r="J10" s="23"/>
    </row>
    <row r="11" spans="1:10" ht="52.5" customHeight="1">
      <c r="A11" s="18" t="s">
        <v>148</v>
      </c>
      <c r="B11" s="16">
        <f aca="true" t="shared" si="2" ref="B11:G11">SUM(B7:B10)</f>
        <v>24828</v>
      </c>
      <c r="C11" s="16">
        <f t="shared" si="2"/>
        <v>34032</v>
      </c>
      <c r="D11" s="16">
        <f t="shared" si="2"/>
        <v>38910</v>
      </c>
      <c r="E11" s="17">
        <f t="shared" si="0"/>
        <v>0.143</v>
      </c>
      <c r="F11" s="16">
        <f t="shared" si="2"/>
        <v>32082</v>
      </c>
      <c r="G11" s="16">
        <f t="shared" si="2"/>
        <v>36107</v>
      </c>
      <c r="H11" s="17">
        <f t="shared" si="1"/>
        <v>0.125</v>
      </c>
      <c r="I11" s="16">
        <f>SUM(I7:I10)</f>
        <v>27631</v>
      </c>
      <c r="J11" s="23"/>
    </row>
    <row r="14" ht="14.25">
      <c r="C14" s="19"/>
    </row>
  </sheetData>
  <sheetProtection selectLockedCells="1" selectUnlockedCells="1"/>
  <mergeCells count="7">
    <mergeCell ref="A2:J2"/>
    <mergeCell ref="C4:E4"/>
    <mergeCell ref="F4:H4"/>
    <mergeCell ref="A4:A5"/>
    <mergeCell ref="B4:B5"/>
    <mergeCell ref="I4:I5"/>
    <mergeCell ref="J4:J5"/>
  </mergeCells>
  <printOptions horizontalCentered="1"/>
  <pageMargins left="0.35" right="0.35" top="0.79" bottom="0.79" header="0.51" footer="0.51"/>
  <pageSetup fitToHeight="0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zoomScaleSheetLayoutView="130" workbookViewId="0" topLeftCell="A1">
      <selection activeCell="E12" sqref="E12"/>
    </sheetView>
  </sheetViews>
  <sheetFormatPr defaultColWidth="9.00390625" defaultRowHeight="14.25"/>
  <cols>
    <col min="1" max="1" width="7.00390625" style="0" customWidth="1"/>
    <col min="2" max="2" width="64.25390625" style="0" customWidth="1"/>
  </cols>
  <sheetData>
    <row r="3" spans="1:3" ht="20.25">
      <c r="A3" s="127" t="s">
        <v>0</v>
      </c>
      <c r="C3" s="127"/>
    </row>
    <row r="4" ht="60" customHeight="1"/>
    <row r="5" ht="25.5">
      <c r="B5" s="128" t="s">
        <v>1</v>
      </c>
    </row>
    <row r="7" ht="66" customHeight="1"/>
    <row r="8" spans="2:7" ht="20.25" customHeight="1">
      <c r="B8" s="130" t="s">
        <v>2</v>
      </c>
      <c r="C8" s="72"/>
      <c r="D8" s="72"/>
      <c r="E8" s="72"/>
      <c r="F8" s="72"/>
      <c r="G8" s="72"/>
    </row>
    <row r="9" ht="20.25" customHeight="1">
      <c r="B9" s="131"/>
    </row>
    <row r="10" spans="2:7" ht="20.25" customHeight="1">
      <c r="B10" s="130" t="s">
        <v>3</v>
      </c>
      <c r="C10" s="72"/>
      <c r="D10" s="72"/>
      <c r="E10" s="72"/>
      <c r="F10" s="72"/>
      <c r="G10" s="72"/>
    </row>
    <row r="11" ht="20.25" customHeight="1">
      <c r="B11" s="131"/>
    </row>
    <row r="12" spans="2:7" ht="20.25" customHeight="1">
      <c r="B12" s="130" t="s">
        <v>4</v>
      </c>
      <c r="C12" s="72"/>
      <c r="D12" s="72"/>
      <c r="E12" s="72"/>
      <c r="F12" s="72"/>
      <c r="G12" s="72"/>
    </row>
    <row r="13" ht="20.25" customHeight="1">
      <c r="B13" s="131"/>
    </row>
    <row r="14" spans="2:6" ht="20.25" customHeight="1">
      <c r="B14" s="132" t="s">
        <v>5</v>
      </c>
      <c r="C14" s="133"/>
      <c r="D14" s="133"/>
      <c r="E14" s="133"/>
      <c r="F14" s="133"/>
    </row>
    <row r="15" spans="3:6" ht="20.25" customHeight="1">
      <c r="C15" s="133"/>
      <c r="D15" s="133"/>
      <c r="E15" s="133"/>
      <c r="F15" s="133"/>
    </row>
    <row r="16" spans="2:6" ht="20.25" customHeight="1">
      <c r="B16" s="132" t="s">
        <v>6</v>
      </c>
      <c r="C16" s="133"/>
      <c r="D16" s="133"/>
      <c r="E16" s="133"/>
      <c r="F16" s="133"/>
    </row>
    <row r="17" spans="3:6" ht="20.25" customHeight="1">
      <c r="C17" s="133"/>
      <c r="D17" s="133"/>
      <c r="E17" s="133"/>
      <c r="F17" s="133"/>
    </row>
    <row r="18" spans="2:6" ht="20.25" customHeight="1">
      <c r="B18" s="132" t="s">
        <v>7</v>
      </c>
      <c r="C18" s="133"/>
      <c r="D18" s="133"/>
      <c r="E18" s="133"/>
      <c r="F18" s="133"/>
    </row>
    <row r="21" ht="91.5" customHeight="1"/>
    <row r="25" ht="20.25">
      <c r="B25" s="135" t="s">
        <v>8</v>
      </c>
    </row>
    <row r="26" ht="20.25">
      <c r="B26" s="135"/>
    </row>
    <row r="27" ht="20.25">
      <c r="B27" s="136">
        <v>43477</v>
      </c>
    </row>
  </sheetData>
  <sheetProtection/>
  <printOptions horizontalCentered="1"/>
  <pageMargins left="0.79" right="0.75" top="0.79" bottom="0.79" header="0" footer="0"/>
  <pageSetup firstPageNumber="10" useFirstPageNumber="1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6"/>
  <sheetViews>
    <sheetView showZeros="0" zoomScaleSheetLayoutView="100" workbookViewId="0" topLeftCell="A1">
      <pane ySplit="6" topLeftCell="A7" activePane="bottomLeft" state="frozen"/>
      <selection pane="bottomLeft" activeCell="I26" sqref="I26"/>
    </sheetView>
  </sheetViews>
  <sheetFormatPr defaultColWidth="9.00390625" defaultRowHeight="24" customHeight="1"/>
  <cols>
    <col min="1" max="1" width="29.00390625" style="70" customWidth="1"/>
    <col min="2" max="6" width="12.375" style="70" customWidth="1"/>
    <col min="7" max="16384" width="9.00390625" style="70" customWidth="1"/>
  </cols>
  <sheetData>
    <row r="1" spans="1:5" ht="19.5" customHeight="1">
      <c r="A1" s="71" t="s">
        <v>9</v>
      </c>
      <c r="B1" s="72"/>
      <c r="C1" s="72"/>
      <c r="D1" s="72"/>
      <c r="E1" s="72"/>
    </row>
    <row r="2" spans="1:6" ht="30" customHeight="1">
      <c r="A2" s="203" t="s">
        <v>10</v>
      </c>
      <c r="B2" s="203"/>
      <c r="C2" s="203"/>
      <c r="D2" s="203"/>
      <c r="E2" s="203"/>
      <c r="F2" s="203"/>
    </row>
    <row r="3" spans="1:6" ht="20.25" customHeight="1">
      <c r="A3" s="74"/>
      <c r="B3" s="75"/>
      <c r="C3" s="75"/>
      <c r="D3" s="75"/>
      <c r="E3" s="75"/>
      <c r="F3" s="204" t="s">
        <v>11</v>
      </c>
    </row>
    <row r="4" spans="1:6" ht="24.75" customHeight="1">
      <c r="A4" s="122" t="s">
        <v>12</v>
      </c>
      <c r="B4" s="123" t="s">
        <v>13</v>
      </c>
      <c r="C4" s="83" t="s">
        <v>14</v>
      </c>
      <c r="D4" s="83"/>
      <c r="E4" s="123" t="s">
        <v>15</v>
      </c>
      <c r="F4" s="205" t="s">
        <v>16</v>
      </c>
    </row>
    <row r="5" spans="1:6" ht="24.75" customHeight="1">
      <c r="A5" s="122"/>
      <c r="B5" s="83"/>
      <c r="C5" s="83" t="s">
        <v>17</v>
      </c>
      <c r="D5" s="124" t="s">
        <v>18</v>
      </c>
      <c r="E5" s="83"/>
      <c r="F5" s="206"/>
    </row>
    <row r="6" spans="1:6" ht="27" customHeight="1">
      <c r="A6" s="85" t="s">
        <v>19</v>
      </c>
      <c r="B6" s="86">
        <f>+B7+B22</f>
        <v>100300</v>
      </c>
      <c r="C6" s="87">
        <f>+C7+C22</f>
        <v>110338</v>
      </c>
      <c r="D6" s="88">
        <f>+C6/B6</f>
        <v>1.1</v>
      </c>
      <c r="E6" s="87">
        <f>+E7+E22</f>
        <v>91019</v>
      </c>
      <c r="F6" s="68">
        <f>+C6/E6-1</f>
        <v>0.212</v>
      </c>
    </row>
    <row r="7" spans="1:6" ht="27" customHeight="1">
      <c r="A7" s="85" t="s">
        <v>20</v>
      </c>
      <c r="B7" s="87">
        <f>SUM(B8:B21)</f>
        <v>79800</v>
      </c>
      <c r="C7" s="87">
        <f>SUM(C8:C21)</f>
        <v>88460</v>
      </c>
      <c r="D7" s="88">
        <f aca="true" t="shared" si="0" ref="D7:D32">+C7/B7</f>
        <v>1.109</v>
      </c>
      <c r="E7" s="87">
        <f>SUM(E8:E21)</f>
        <v>66255</v>
      </c>
      <c r="F7" s="68">
        <f aca="true" t="shared" si="1" ref="F7:F32">+C7/E7-1</f>
        <v>0.335</v>
      </c>
    </row>
    <row r="8" spans="1:6" ht="27" customHeight="1">
      <c r="A8" s="63" t="s">
        <v>21</v>
      </c>
      <c r="B8" s="87">
        <v>28800</v>
      </c>
      <c r="C8" s="87">
        <v>35667</v>
      </c>
      <c r="D8" s="88">
        <f t="shared" si="0"/>
        <v>1.238</v>
      </c>
      <c r="E8" s="87">
        <v>25382</v>
      </c>
      <c r="F8" s="68">
        <f t="shared" si="1"/>
        <v>0.405</v>
      </c>
    </row>
    <row r="9" spans="1:6" ht="27" customHeight="1">
      <c r="A9" s="63" t="s">
        <v>22</v>
      </c>
      <c r="B9" s="87"/>
      <c r="C9" s="87">
        <v>259</v>
      </c>
      <c r="D9" s="88"/>
      <c r="E9" s="87">
        <v>-35</v>
      </c>
      <c r="F9" s="68"/>
    </row>
    <row r="10" spans="1:6" ht="27" customHeight="1">
      <c r="A10" s="63" t="s">
        <v>23</v>
      </c>
      <c r="B10" s="87">
        <v>15300</v>
      </c>
      <c r="C10" s="87">
        <v>20501</v>
      </c>
      <c r="D10" s="88">
        <f t="shared" si="0"/>
        <v>1.34</v>
      </c>
      <c r="E10" s="87">
        <v>12110</v>
      </c>
      <c r="F10" s="68">
        <f t="shared" si="1"/>
        <v>0.693</v>
      </c>
    </row>
    <row r="11" spans="1:6" ht="27" customHeight="1">
      <c r="A11" s="63" t="s">
        <v>24</v>
      </c>
      <c r="B11" s="87">
        <v>3950</v>
      </c>
      <c r="C11" s="87">
        <v>5885</v>
      </c>
      <c r="D11" s="88">
        <f t="shared" si="0"/>
        <v>1.49</v>
      </c>
      <c r="E11" s="87">
        <v>2929</v>
      </c>
      <c r="F11" s="68">
        <f t="shared" si="1"/>
        <v>1.009</v>
      </c>
    </row>
    <row r="12" spans="1:6" ht="27" customHeight="1">
      <c r="A12" s="63" t="s">
        <v>25</v>
      </c>
      <c r="B12" s="87">
        <v>200</v>
      </c>
      <c r="C12" s="87">
        <v>165</v>
      </c>
      <c r="D12" s="88">
        <f t="shared" si="0"/>
        <v>0.825</v>
      </c>
      <c r="E12" s="87">
        <v>195</v>
      </c>
      <c r="F12" s="68">
        <f t="shared" si="1"/>
        <v>-0.154</v>
      </c>
    </row>
    <row r="13" spans="1:6" ht="27" customHeight="1">
      <c r="A13" s="63" t="s">
        <v>26</v>
      </c>
      <c r="B13" s="87">
        <v>2950</v>
      </c>
      <c r="C13" s="87">
        <v>3410</v>
      </c>
      <c r="D13" s="88">
        <f t="shared" si="0"/>
        <v>1.156</v>
      </c>
      <c r="E13" s="87">
        <v>2452</v>
      </c>
      <c r="F13" s="68">
        <f t="shared" si="1"/>
        <v>0.391</v>
      </c>
    </row>
    <row r="14" spans="1:6" ht="27" customHeight="1">
      <c r="A14" s="63" t="s">
        <v>27</v>
      </c>
      <c r="B14" s="87">
        <v>1800</v>
      </c>
      <c r="C14" s="87">
        <v>1446</v>
      </c>
      <c r="D14" s="88">
        <f t="shared" si="0"/>
        <v>0.803</v>
      </c>
      <c r="E14" s="87">
        <v>1361</v>
      </c>
      <c r="F14" s="68">
        <f t="shared" si="1"/>
        <v>0.062</v>
      </c>
    </row>
    <row r="15" spans="1:6" ht="27" customHeight="1">
      <c r="A15" s="63" t="s">
        <v>28</v>
      </c>
      <c r="B15" s="87">
        <v>900</v>
      </c>
      <c r="C15" s="87">
        <v>1240</v>
      </c>
      <c r="D15" s="88">
        <f t="shared" si="0"/>
        <v>1.378</v>
      </c>
      <c r="E15" s="87">
        <v>883</v>
      </c>
      <c r="F15" s="68">
        <f t="shared" si="1"/>
        <v>0.404</v>
      </c>
    </row>
    <row r="16" spans="1:6" ht="27" customHeight="1">
      <c r="A16" s="63" t="s">
        <v>29</v>
      </c>
      <c r="B16" s="87">
        <v>600</v>
      </c>
      <c r="C16" s="87">
        <v>364</v>
      </c>
      <c r="D16" s="88">
        <f t="shared" si="0"/>
        <v>0.607</v>
      </c>
      <c r="E16" s="87">
        <v>355</v>
      </c>
      <c r="F16" s="68">
        <f t="shared" si="1"/>
        <v>0.025</v>
      </c>
    </row>
    <row r="17" spans="1:6" ht="27" customHeight="1">
      <c r="A17" s="63" t="s">
        <v>30</v>
      </c>
      <c r="B17" s="87">
        <v>12380</v>
      </c>
      <c r="C17" s="87">
        <v>14010</v>
      </c>
      <c r="D17" s="88">
        <f t="shared" si="0"/>
        <v>1.132</v>
      </c>
      <c r="E17" s="87">
        <v>10891</v>
      </c>
      <c r="F17" s="68">
        <f t="shared" si="1"/>
        <v>0.286</v>
      </c>
    </row>
    <row r="18" spans="1:6" ht="27" customHeight="1">
      <c r="A18" s="63" t="s">
        <v>31</v>
      </c>
      <c r="B18" s="87">
        <v>420</v>
      </c>
      <c r="C18" s="87">
        <v>401</v>
      </c>
      <c r="D18" s="88">
        <f t="shared" si="0"/>
        <v>0.955</v>
      </c>
      <c r="E18" s="87">
        <v>360</v>
      </c>
      <c r="F18" s="68">
        <f t="shared" si="1"/>
        <v>0.114</v>
      </c>
    </row>
    <row r="19" spans="1:6" ht="27" customHeight="1">
      <c r="A19" s="63" t="s">
        <v>32</v>
      </c>
      <c r="B19" s="87">
        <v>9200</v>
      </c>
      <c r="C19" s="87">
        <v>1051</v>
      </c>
      <c r="D19" s="88">
        <f t="shared" si="0"/>
        <v>0.114</v>
      </c>
      <c r="E19" s="87">
        <v>6470</v>
      </c>
      <c r="F19" s="68">
        <f t="shared" si="1"/>
        <v>-0.838</v>
      </c>
    </row>
    <row r="20" spans="1:6" ht="27" customHeight="1">
      <c r="A20" s="63" t="s">
        <v>33</v>
      </c>
      <c r="B20" s="87">
        <v>3300</v>
      </c>
      <c r="C20" s="87">
        <v>4040</v>
      </c>
      <c r="D20" s="88">
        <f t="shared" si="0"/>
        <v>1.224</v>
      </c>
      <c r="E20" s="87">
        <v>2902</v>
      </c>
      <c r="F20" s="68">
        <f t="shared" si="1"/>
        <v>0.392</v>
      </c>
    </row>
    <row r="21" spans="1:6" ht="27" customHeight="1">
      <c r="A21" s="63" t="s">
        <v>34</v>
      </c>
      <c r="B21" s="87"/>
      <c r="C21" s="87">
        <v>21</v>
      </c>
      <c r="D21" s="88"/>
      <c r="E21" s="87"/>
      <c r="F21" s="68"/>
    </row>
    <row r="22" spans="1:6" ht="27" customHeight="1">
      <c r="A22" s="85" t="s">
        <v>35</v>
      </c>
      <c r="B22" s="87">
        <f>SUM(B23:B30)</f>
        <v>20500</v>
      </c>
      <c r="C22" s="87">
        <f>SUM(C23:C30)</f>
        <v>21878</v>
      </c>
      <c r="D22" s="88">
        <f t="shared" si="0"/>
        <v>1.067</v>
      </c>
      <c r="E22" s="87">
        <f>SUM(E23:E30)</f>
        <v>24764</v>
      </c>
      <c r="F22" s="68">
        <f t="shared" si="1"/>
        <v>-0.117</v>
      </c>
    </row>
    <row r="23" spans="1:6" ht="27" customHeight="1">
      <c r="A23" s="63" t="s">
        <v>36</v>
      </c>
      <c r="B23" s="87">
        <v>10450</v>
      </c>
      <c r="C23" s="87">
        <v>12378</v>
      </c>
      <c r="D23" s="88">
        <f t="shared" si="0"/>
        <v>1.184</v>
      </c>
      <c r="E23" s="87">
        <v>5908</v>
      </c>
      <c r="F23" s="68">
        <f t="shared" si="1"/>
        <v>1.095</v>
      </c>
    </row>
    <row r="24" spans="1:6" ht="27" customHeight="1">
      <c r="A24" s="63" t="s">
        <v>37</v>
      </c>
      <c r="B24" s="87">
        <v>2000</v>
      </c>
      <c r="C24" s="87">
        <v>2207</v>
      </c>
      <c r="D24" s="88">
        <f t="shared" si="0"/>
        <v>1.104</v>
      </c>
      <c r="E24" s="87">
        <v>1754</v>
      </c>
      <c r="F24" s="68">
        <f t="shared" si="1"/>
        <v>0.258</v>
      </c>
    </row>
    <row r="25" spans="1:6" ht="27" customHeight="1">
      <c r="A25" s="63" t="s">
        <v>38</v>
      </c>
      <c r="B25" s="87">
        <v>1800</v>
      </c>
      <c r="C25" s="87">
        <v>2116</v>
      </c>
      <c r="D25" s="88">
        <f t="shared" si="0"/>
        <v>1.176</v>
      </c>
      <c r="E25" s="87">
        <v>1872</v>
      </c>
      <c r="F25" s="68">
        <f t="shared" si="1"/>
        <v>0.13</v>
      </c>
    </row>
    <row r="26" spans="1:6" ht="27" customHeight="1">
      <c r="A26" s="63" t="s">
        <v>39</v>
      </c>
      <c r="B26" s="87">
        <v>1200</v>
      </c>
      <c r="C26" s="87"/>
      <c r="D26" s="88"/>
      <c r="E26" s="87">
        <v>3904</v>
      </c>
      <c r="F26" s="68"/>
    </row>
    <row r="27" spans="1:6" ht="27" customHeight="1">
      <c r="A27" s="207" t="s">
        <v>40</v>
      </c>
      <c r="B27" s="87">
        <v>5000</v>
      </c>
      <c r="C27" s="87">
        <v>4477</v>
      </c>
      <c r="D27" s="88">
        <f t="shared" si="0"/>
        <v>0.895</v>
      </c>
      <c r="E27" s="87">
        <v>5426</v>
      </c>
      <c r="F27" s="68">
        <f t="shared" si="1"/>
        <v>-0.175</v>
      </c>
    </row>
    <row r="28" spans="1:6" ht="27" customHeight="1">
      <c r="A28" s="63" t="s">
        <v>41</v>
      </c>
      <c r="B28" s="87"/>
      <c r="C28" s="87"/>
      <c r="D28" s="88"/>
      <c r="E28" s="87">
        <v>2224</v>
      </c>
      <c r="F28" s="68">
        <f t="shared" si="1"/>
        <v>-1</v>
      </c>
    </row>
    <row r="29" spans="1:6" ht="27" customHeight="1">
      <c r="A29" s="63" t="s">
        <v>42</v>
      </c>
      <c r="B29" s="87">
        <v>50</v>
      </c>
      <c r="C29" s="87">
        <v>38</v>
      </c>
      <c r="D29" s="88">
        <f>+C29/B29</f>
        <v>0.76</v>
      </c>
      <c r="E29" s="87">
        <v>39</v>
      </c>
      <c r="F29" s="68">
        <f t="shared" si="1"/>
        <v>-0.026</v>
      </c>
    </row>
    <row r="30" spans="1:6" ht="27" customHeight="1">
      <c r="A30" s="63" t="s">
        <v>43</v>
      </c>
      <c r="B30" s="87"/>
      <c r="C30" s="87">
        <v>662</v>
      </c>
      <c r="D30" s="88"/>
      <c r="E30" s="87">
        <v>3637</v>
      </c>
      <c r="F30" s="68">
        <f t="shared" si="1"/>
        <v>-0.818</v>
      </c>
    </row>
    <row r="31" spans="1:6" ht="27" customHeight="1">
      <c r="A31" s="85" t="s">
        <v>44</v>
      </c>
      <c r="B31" s="87">
        <f>+B8+B10/0.4*0.6+B11/0.4*0.6+25</f>
        <v>57700</v>
      </c>
      <c r="C31" s="87">
        <f>+C8+C9+C10/0.4*0.6+C11/0.4*0.6+25+1425-1</f>
        <v>76954</v>
      </c>
      <c r="D31" s="88">
        <f t="shared" si="0"/>
        <v>1.334</v>
      </c>
      <c r="E31" s="87">
        <f>47924+1340</f>
        <v>49264</v>
      </c>
      <c r="F31" s="68">
        <f t="shared" si="1"/>
        <v>0.562</v>
      </c>
    </row>
    <row r="32" spans="1:6" ht="27" customHeight="1">
      <c r="A32" s="85" t="s">
        <v>45</v>
      </c>
      <c r="B32" s="87">
        <f>+B31+B6</f>
        <v>158000</v>
      </c>
      <c r="C32" s="87">
        <f>+C31+C6</f>
        <v>187292</v>
      </c>
      <c r="D32" s="88">
        <f t="shared" si="0"/>
        <v>1.185</v>
      </c>
      <c r="E32" s="87">
        <f>+E31+E6</f>
        <v>140283</v>
      </c>
      <c r="F32" s="68">
        <f t="shared" si="1"/>
        <v>0.335</v>
      </c>
    </row>
    <row r="33" spans="2:6" ht="24" customHeight="1">
      <c r="B33" s="64"/>
      <c r="C33" s="64"/>
      <c r="D33" s="64"/>
      <c r="E33" s="64"/>
      <c r="F33" s="64"/>
    </row>
    <row r="34" spans="2:6" ht="24" customHeight="1">
      <c r="B34" s="64"/>
      <c r="C34" s="64"/>
      <c r="D34" s="208"/>
      <c r="E34" s="208"/>
      <c r="F34" s="64"/>
    </row>
    <row r="35" spans="2:6" ht="24" customHeight="1">
      <c r="B35" s="64"/>
      <c r="C35" s="64"/>
      <c r="D35" s="208"/>
      <c r="E35" s="208"/>
      <c r="F35" s="64"/>
    </row>
    <row r="36" spans="4:5" ht="24" customHeight="1">
      <c r="D36" s="187"/>
      <c r="E36" s="187"/>
    </row>
  </sheetData>
  <sheetProtection/>
  <mergeCells count="6">
    <mergeCell ref="A2:F2"/>
    <mergeCell ref="C4:D4"/>
    <mergeCell ref="A4:A5"/>
    <mergeCell ref="B4:B5"/>
    <mergeCell ref="E4:E5"/>
    <mergeCell ref="F4:F5"/>
  </mergeCells>
  <printOptions horizontalCentered="1"/>
  <pageMargins left="0.59" right="0.35" top="0.59" bottom="0.39" header="0" footer="0"/>
  <pageSetup firstPageNumber="10" useFirstPageNumber="1" fitToHeight="1" fitToWidth="1" horizontalDpi="600" verticalDpi="60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3"/>
  <sheetViews>
    <sheetView showZeros="0" zoomScaleSheetLayoutView="100" workbookViewId="0" topLeftCell="A1">
      <selection activeCell="I15" sqref="I15"/>
    </sheetView>
  </sheetViews>
  <sheetFormatPr defaultColWidth="9.00390625" defaultRowHeight="28.5" customHeight="1"/>
  <cols>
    <col min="1" max="1" width="30.00390625" style="190" customWidth="1"/>
    <col min="2" max="3" width="10.50390625" style="190" customWidth="1"/>
    <col min="4" max="4" width="10.50390625" style="191" customWidth="1"/>
    <col min="5" max="5" width="10.50390625" style="192" customWidth="1"/>
    <col min="6" max="6" width="20.625" style="192" customWidth="1"/>
    <col min="7" max="16384" width="9.00390625" style="190" customWidth="1"/>
  </cols>
  <sheetData>
    <row r="1" spans="1:6" ht="21" customHeight="1">
      <c r="A1" s="71" t="s">
        <v>46</v>
      </c>
      <c r="B1" s="133"/>
      <c r="C1" s="133"/>
      <c r="D1" s="133"/>
      <c r="F1" s="73"/>
    </row>
    <row r="2" spans="1:6" ht="28.5" customHeight="1">
      <c r="A2" s="165" t="s">
        <v>47</v>
      </c>
      <c r="B2" s="165"/>
      <c r="C2" s="165"/>
      <c r="D2" s="165"/>
      <c r="E2" s="165"/>
      <c r="F2" s="165"/>
    </row>
    <row r="3" spans="4:6" ht="28.5" customHeight="1">
      <c r="D3" s="65"/>
      <c r="F3" s="73" t="s">
        <v>11</v>
      </c>
    </row>
    <row r="4" spans="1:6" ht="26.25" customHeight="1">
      <c r="A4" s="106" t="s">
        <v>48</v>
      </c>
      <c r="B4" s="57" t="s">
        <v>49</v>
      </c>
      <c r="C4" s="57" t="s">
        <v>50</v>
      </c>
      <c r="D4" s="57"/>
      <c r="E4" s="57"/>
      <c r="F4" s="168" t="s">
        <v>51</v>
      </c>
    </row>
    <row r="5" spans="1:6" ht="26.25" customHeight="1">
      <c r="A5" s="106"/>
      <c r="B5" s="57"/>
      <c r="C5" s="57" t="s">
        <v>52</v>
      </c>
      <c r="D5" s="171" t="s">
        <v>53</v>
      </c>
      <c r="E5" s="67" t="s">
        <v>54</v>
      </c>
      <c r="F5" s="170"/>
    </row>
    <row r="6" spans="1:6" ht="33" customHeight="1">
      <c r="A6" s="193" t="s">
        <v>55</v>
      </c>
      <c r="B6" s="194">
        <f>SUM(B7:B25)</f>
        <v>314271</v>
      </c>
      <c r="C6" s="194">
        <f>SUM(C7:C25)</f>
        <v>305630</v>
      </c>
      <c r="D6" s="194">
        <f aca="true" t="shared" si="0" ref="D6:D25">+C6-B6</f>
        <v>-8641</v>
      </c>
      <c r="E6" s="195">
        <f>+D6/B6</f>
        <v>-0.027</v>
      </c>
      <c r="F6" s="196" t="s">
        <v>56</v>
      </c>
    </row>
    <row r="7" spans="1:6" ht="33" customHeight="1">
      <c r="A7" s="197" t="s">
        <v>57</v>
      </c>
      <c r="B7" s="194">
        <v>24690</v>
      </c>
      <c r="C7" s="194">
        <v>31284</v>
      </c>
      <c r="D7" s="194">
        <f t="shared" si="0"/>
        <v>6594</v>
      </c>
      <c r="E7" s="195">
        <f aca="true" t="shared" si="1" ref="E7:E25">+D7/B7</f>
        <v>0.267</v>
      </c>
      <c r="F7" s="196" t="s">
        <v>58</v>
      </c>
    </row>
    <row r="8" spans="1:6" ht="33" customHeight="1">
      <c r="A8" s="197" t="s">
        <v>59</v>
      </c>
      <c r="B8" s="194">
        <v>288</v>
      </c>
      <c r="C8" s="194">
        <v>567</v>
      </c>
      <c r="D8" s="194">
        <f t="shared" si="0"/>
        <v>279</v>
      </c>
      <c r="E8" s="195">
        <f t="shared" si="1"/>
        <v>0.969</v>
      </c>
      <c r="F8" s="198" t="s">
        <v>60</v>
      </c>
    </row>
    <row r="9" spans="1:6" ht="33" customHeight="1">
      <c r="A9" s="197" t="s">
        <v>61</v>
      </c>
      <c r="B9" s="194">
        <v>10606</v>
      </c>
      <c r="C9" s="194">
        <v>11317</v>
      </c>
      <c r="D9" s="194">
        <f t="shared" si="0"/>
        <v>711</v>
      </c>
      <c r="E9" s="195">
        <f t="shared" si="1"/>
        <v>0.067</v>
      </c>
      <c r="F9" s="198"/>
    </row>
    <row r="10" spans="1:6" ht="33" customHeight="1">
      <c r="A10" s="197" t="s">
        <v>62</v>
      </c>
      <c r="B10" s="194">
        <v>56096</v>
      </c>
      <c r="C10" s="194">
        <v>63756</v>
      </c>
      <c r="D10" s="194">
        <f t="shared" si="0"/>
        <v>7660</v>
      </c>
      <c r="E10" s="195">
        <f t="shared" si="1"/>
        <v>0.137</v>
      </c>
      <c r="F10" s="198" t="s">
        <v>63</v>
      </c>
    </row>
    <row r="11" spans="1:6" ht="33" customHeight="1">
      <c r="A11" s="197" t="s">
        <v>64</v>
      </c>
      <c r="B11" s="194">
        <v>8864</v>
      </c>
      <c r="C11" s="194">
        <v>884</v>
      </c>
      <c r="D11" s="194">
        <f t="shared" si="0"/>
        <v>-7980</v>
      </c>
      <c r="E11" s="195">
        <f t="shared" si="1"/>
        <v>-0.9</v>
      </c>
      <c r="F11" s="198" t="s">
        <v>65</v>
      </c>
    </row>
    <row r="12" spans="1:6" ht="33" customHeight="1">
      <c r="A12" s="197" t="s">
        <v>66</v>
      </c>
      <c r="B12" s="194">
        <v>3339</v>
      </c>
      <c r="C12" s="194">
        <v>3643</v>
      </c>
      <c r="D12" s="194">
        <f t="shared" si="0"/>
        <v>304</v>
      </c>
      <c r="E12" s="195">
        <f t="shared" si="1"/>
        <v>0.091</v>
      </c>
      <c r="F12" s="198"/>
    </row>
    <row r="13" spans="1:6" ht="33" customHeight="1">
      <c r="A13" s="197" t="s">
        <v>67</v>
      </c>
      <c r="B13" s="194">
        <v>39955</v>
      </c>
      <c r="C13" s="194">
        <v>36981</v>
      </c>
      <c r="D13" s="194">
        <f t="shared" si="0"/>
        <v>-2974</v>
      </c>
      <c r="E13" s="195">
        <f t="shared" si="1"/>
        <v>-0.074</v>
      </c>
      <c r="F13" s="198" t="s">
        <v>68</v>
      </c>
    </row>
    <row r="14" spans="1:6" ht="33" customHeight="1">
      <c r="A14" s="197" t="s">
        <v>69</v>
      </c>
      <c r="B14" s="194">
        <v>34718</v>
      </c>
      <c r="C14" s="194">
        <v>19448</v>
      </c>
      <c r="D14" s="194">
        <f t="shared" si="0"/>
        <v>-15270</v>
      </c>
      <c r="E14" s="195">
        <f t="shared" si="1"/>
        <v>-0.44</v>
      </c>
      <c r="F14" s="198" t="s">
        <v>70</v>
      </c>
    </row>
    <row r="15" spans="1:6" ht="33" customHeight="1">
      <c r="A15" s="197" t="s">
        <v>71</v>
      </c>
      <c r="B15" s="194">
        <v>4914</v>
      </c>
      <c r="C15" s="194">
        <v>8456</v>
      </c>
      <c r="D15" s="194">
        <f t="shared" si="0"/>
        <v>3542</v>
      </c>
      <c r="E15" s="195">
        <f t="shared" si="1"/>
        <v>0.721</v>
      </c>
      <c r="F15" s="198" t="s">
        <v>72</v>
      </c>
    </row>
    <row r="16" spans="1:6" ht="33" customHeight="1">
      <c r="A16" s="197" t="s">
        <v>73</v>
      </c>
      <c r="B16" s="194">
        <v>35412</v>
      </c>
      <c r="C16" s="194">
        <v>42497</v>
      </c>
      <c r="D16" s="194">
        <f t="shared" si="0"/>
        <v>7085</v>
      </c>
      <c r="E16" s="195">
        <f t="shared" si="1"/>
        <v>0.2</v>
      </c>
      <c r="F16" s="198" t="s">
        <v>72</v>
      </c>
    </row>
    <row r="17" spans="1:6" ht="33" customHeight="1">
      <c r="A17" s="197" t="s">
        <v>74</v>
      </c>
      <c r="B17" s="194">
        <v>60494</v>
      </c>
      <c r="C17" s="194">
        <v>51297</v>
      </c>
      <c r="D17" s="194">
        <f t="shared" si="0"/>
        <v>-9197</v>
      </c>
      <c r="E17" s="195">
        <f t="shared" si="1"/>
        <v>-0.152</v>
      </c>
      <c r="F17" s="198" t="s">
        <v>68</v>
      </c>
    </row>
    <row r="18" spans="1:6" ht="33" customHeight="1">
      <c r="A18" s="197" t="s">
        <v>75</v>
      </c>
      <c r="B18" s="194">
        <v>3396</v>
      </c>
      <c r="C18" s="194">
        <v>6213</v>
      </c>
      <c r="D18" s="194">
        <f t="shared" si="0"/>
        <v>2817</v>
      </c>
      <c r="E18" s="195">
        <f t="shared" si="1"/>
        <v>0.83</v>
      </c>
      <c r="F18" s="198" t="s">
        <v>76</v>
      </c>
    </row>
    <row r="19" spans="1:6" ht="33" customHeight="1">
      <c r="A19" s="197" t="s">
        <v>77</v>
      </c>
      <c r="B19" s="194">
        <v>852</v>
      </c>
      <c r="C19" s="194">
        <v>3993</v>
      </c>
      <c r="D19" s="194">
        <f t="shared" si="0"/>
        <v>3141</v>
      </c>
      <c r="E19" s="195">
        <f t="shared" si="1"/>
        <v>3.687</v>
      </c>
      <c r="F19" s="198" t="s">
        <v>78</v>
      </c>
    </row>
    <row r="20" spans="1:6" ht="33" customHeight="1">
      <c r="A20" s="197" t="s">
        <v>79</v>
      </c>
      <c r="B20" s="194">
        <v>3304</v>
      </c>
      <c r="C20" s="194">
        <v>8573</v>
      </c>
      <c r="D20" s="194">
        <f t="shared" si="0"/>
        <v>5269</v>
      </c>
      <c r="E20" s="195">
        <f t="shared" si="1"/>
        <v>1.595</v>
      </c>
      <c r="F20" s="198" t="s">
        <v>80</v>
      </c>
    </row>
    <row r="21" spans="1:6" ht="33" customHeight="1">
      <c r="A21" s="197" t="s">
        <v>81</v>
      </c>
      <c r="B21" s="194">
        <v>9156</v>
      </c>
      <c r="C21" s="194">
        <v>8746</v>
      </c>
      <c r="D21" s="194">
        <f t="shared" si="0"/>
        <v>-410</v>
      </c>
      <c r="E21" s="195">
        <f t="shared" si="1"/>
        <v>-0.045</v>
      </c>
      <c r="F21" s="198" t="s">
        <v>68</v>
      </c>
    </row>
    <row r="22" spans="1:6" ht="33" customHeight="1">
      <c r="A22" s="197" t="s">
        <v>82</v>
      </c>
      <c r="B22" s="194">
        <v>9574</v>
      </c>
      <c r="C22" s="194">
        <v>681</v>
      </c>
      <c r="D22" s="194">
        <f t="shared" si="0"/>
        <v>-8893</v>
      </c>
      <c r="E22" s="195">
        <f t="shared" si="1"/>
        <v>-0.929</v>
      </c>
      <c r="F22" s="198" t="s">
        <v>83</v>
      </c>
    </row>
    <row r="23" spans="1:6" ht="33" customHeight="1">
      <c r="A23" s="197" t="s">
        <v>84</v>
      </c>
      <c r="B23" s="194">
        <v>759</v>
      </c>
      <c r="C23" s="194">
        <v>622</v>
      </c>
      <c r="D23" s="194">
        <f t="shared" si="0"/>
        <v>-137</v>
      </c>
      <c r="E23" s="195">
        <f t="shared" si="1"/>
        <v>-0.181</v>
      </c>
      <c r="F23" s="198" t="s">
        <v>68</v>
      </c>
    </row>
    <row r="24" spans="1:6" ht="33" customHeight="1">
      <c r="A24" s="197" t="s">
        <v>85</v>
      </c>
      <c r="B24" s="194">
        <v>3133</v>
      </c>
      <c r="C24" s="194">
        <v>5454</v>
      </c>
      <c r="D24" s="194">
        <f t="shared" si="0"/>
        <v>2321</v>
      </c>
      <c r="E24" s="195">
        <f t="shared" si="1"/>
        <v>0.741</v>
      </c>
      <c r="F24" s="198" t="s">
        <v>86</v>
      </c>
    </row>
    <row r="25" spans="1:6" ht="33" customHeight="1">
      <c r="A25" s="197" t="s">
        <v>87</v>
      </c>
      <c r="B25" s="194">
        <v>4721</v>
      </c>
      <c r="C25" s="194">
        <v>1218</v>
      </c>
      <c r="D25" s="194">
        <f t="shared" si="0"/>
        <v>-3503</v>
      </c>
      <c r="E25" s="195">
        <f t="shared" si="1"/>
        <v>-0.742</v>
      </c>
      <c r="F25" s="198" t="s">
        <v>68</v>
      </c>
    </row>
    <row r="26" spans="2:6" ht="28.5" customHeight="1">
      <c r="B26" s="199"/>
      <c r="C26" s="199"/>
      <c r="D26" s="200"/>
      <c r="E26" s="201"/>
      <c r="F26" s="201"/>
    </row>
    <row r="27" spans="2:6" ht="28.5" customHeight="1">
      <c r="B27" s="199"/>
      <c r="C27" s="202"/>
      <c r="D27" s="200"/>
      <c r="E27" s="201"/>
      <c r="F27" s="201"/>
    </row>
    <row r="28" spans="2:6" ht="28.5" customHeight="1">
      <c r="B28" s="199"/>
      <c r="C28" s="199"/>
      <c r="D28" s="200"/>
      <c r="E28" s="201"/>
      <c r="F28" s="201"/>
    </row>
    <row r="29" spans="2:6" ht="28.5" customHeight="1">
      <c r="B29" s="199"/>
      <c r="C29" s="199"/>
      <c r="D29" s="200"/>
      <c r="E29" s="201"/>
      <c r="F29" s="201"/>
    </row>
    <row r="30" spans="2:6" ht="28.5" customHeight="1">
      <c r="B30" s="199"/>
      <c r="C30" s="199"/>
      <c r="D30" s="200"/>
      <c r="E30" s="201"/>
      <c r="F30" s="201"/>
    </row>
    <row r="31" spans="2:6" ht="28.5" customHeight="1">
      <c r="B31" s="199"/>
      <c r="C31" s="199"/>
      <c r="D31" s="200"/>
      <c r="E31" s="201"/>
      <c r="F31" s="201"/>
    </row>
    <row r="32" spans="2:6" ht="28.5" customHeight="1">
      <c r="B32" s="199"/>
      <c r="C32" s="199"/>
      <c r="D32" s="200"/>
      <c r="E32" s="201"/>
      <c r="F32" s="201"/>
    </row>
    <row r="33" spans="2:6" ht="28.5" customHeight="1">
      <c r="B33" s="199"/>
      <c r="C33" s="199"/>
      <c r="D33" s="200"/>
      <c r="E33" s="201"/>
      <c r="F33" s="201"/>
    </row>
  </sheetData>
  <sheetProtection/>
  <mergeCells count="5">
    <mergeCell ref="A2:F2"/>
    <mergeCell ref="C4:E4"/>
    <mergeCell ref="A4:A5"/>
    <mergeCell ref="B4:B5"/>
    <mergeCell ref="F4:F5"/>
  </mergeCells>
  <printOptions horizontalCentered="1"/>
  <pageMargins left="0.59" right="0.55" top="0.59" bottom="0.39" header="0" footer="0"/>
  <pageSetup firstPageNumber="10" useFirstPageNumber="1" fitToHeight="1" fitToWidth="1" horizontalDpi="600" verticalDpi="6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showZeros="0" zoomScaleSheetLayoutView="100" workbookViewId="0" topLeftCell="A1">
      <selection activeCell="I10" sqref="I10"/>
    </sheetView>
  </sheetViews>
  <sheetFormatPr defaultColWidth="9.00390625" defaultRowHeight="42.75" customHeight="1"/>
  <cols>
    <col min="1" max="1" width="28.75390625" style="70" customWidth="1"/>
    <col min="2" max="2" width="10.875" style="70" customWidth="1"/>
    <col min="3" max="3" width="9.625" style="70" customWidth="1"/>
    <col min="4" max="4" width="9.75390625" style="70" customWidth="1"/>
    <col min="5" max="5" width="9.625" style="70" customWidth="1"/>
    <col min="6" max="6" width="9.625" style="177" customWidth="1"/>
    <col min="7" max="8" width="9.00390625" style="70" customWidth="1"/>
    <col min="9" max="9" width="10.50390625" style="70" bestFit="1" customWidth="1"/>
    <col min="10" max="16384" width="9.00390625" style="70" customWidth="1"/>
  </cols>
  <sheetData>
    <row r="1" spans="1:6" ht="23.25" customHeight="1">
      <c r="A1" s="178" t="s">
        <v>88</v>
      </c>
      <c r="B1" s="72"/>
      <c r="C1" s="72"/>
      <c r="D1" s="72"/>
      <c r="E1" s="72"/>
      <c r="F1" s="179"/>
    </row>
    <row r="2" spans="1:6" ht="36.75" customHeight="1">
      <c r="A2" s="49" t="s">
        <v>89</v>
      </c>
      <c r="B2" s="49"/>
      <c r="C2" s="49"/>
      <c r="D2" s="49"/>
      <c r="E2" s="49"/>
      <c r="F2" s="49"/>
    </row>
    <row r="3" spans="1:6" ht="25.5" customHeight="1">
      <c r="A3" s="74"/>
      <c r="B3" s="75"/>
      <c r="C3" s="75"/>
      <c r="D3" s="75"/>
      <c r="E3" s="73"/>
      <c r="F3" s="179" t="s">
        <v>11</v>
      </c>
    </row>
    <row r="4" spans="1:6" ht="42.75" customHeight="1">
      <c r="A4" s="180" t="s">
        <v>12</v>
      </c>
      <c r="B4" s="181" t="s">
        <v>13</v>
      </c>
      <c r="C4" s="78" t="s">
        <v>14</v>
      </c>
      <c r="D4" s="79"/>
      <c r="E4" s="77" t="s">
        <v>90</v>
      </c>
      <c r="F4" s="182" t="s">
        <v>91</v>
      </c>
    </row>
    <row r="5" spans="1:6" ht="42.75" customHeight="1">
      <c r="A5" s="183"/>
      <c r="B5" s="184"/>
      <c r="C5" s="83" t="s">
        <v>17</v>
      </c>
      <c r="D5" s="185" t="s">
        <v>18</v>
      </c>
      <c r="E5" s="184"/>
      <c r="F5" s="182"/>
    </row>
    <row r="6" spans="1:8" ht="49.5" customHeight="1">
      <c r="A6" s="85" t="s">
        <v>92</v>
      </c>
      <c r="B6" s="87">
        <f>SUM(B7:B13)</f>
        <v>105500</v>
      </c>
      <c r="C6" s="87">
        <f>SUM(C7:C13)</f>
        <v>194411</v>
      </c>
      <c r="D6" s="186">
        <f aca="true" t="shared" si="0" ref="D6:D12">+C6/B6</f>
        <v>1.843</v>
      </c>
      <c r="E6" s="87">
        <f>SUM(E7:E13)</f>
        <v>106262</v>
      </c>
      <c r="F6" s="68">
        <f aca="true" t="shared" si="1" ref="F6:F13">+C6/E6-1</f>
        <v>0.83</v>
      </c>
      <c r="G6" s="64"/>
      <c r="H6" s="187"/>
    </row>
    <row r="7" spans="1:9" ht="49.5" customHeight="1">
      <c r="A7" s="63" t="s">
        <v>93</v>
      </c>
      <c r="B7" s="87">
        <v>100000</v>
      </c>
      <c r="C7" s="87">
        <v>187617</v>
      </c>
      <c r="D7" s="186">
        <f t="shared" si="0"/>
        <v>1.876</v>
      </c>
      <c r="E7" s="87">
        <v>97333</v>
      </c>
      <c r="F7" s="68">
        <f t="shared" si="1"/>
        <v>0.928</v>
      </c>
      <c r="G7" s="64"/>
      <c r="H7" s="187"/>
      <c r="I7" s="189"/>
    </row>
    <row r="8" spans="1:7" ht="49.5" customHeight="1">
      <c r="A8" s="63" t="s">
        <v>94</v>
      </c>
      <c r="B8" s="87">
        <v>1800</v>
      </c>
      <c r="C8" s="87">
        <v>2514</v>
      </c>
      <c r="D8" s="186">
        <f t="shared" si="0"/>
        <v>1.397</v>
      </c>
      <c r="E8" s="87">
        <v>4378</v>
      </c>
      <c r="F8" s="68">
        <f t="shared" si="1"/>
        <v>-0.426</v>
      </c>
      <c r="G8" s="64"/>
    </row>
    <row r="9" spans="1:9" ht="49.5" customHeight="1">
      <c r="A9" s="63" t="s">
        <v>95</v>
      </c>
      <c r="B9" s="87">
        <v>200</v>
      </c>
      <c r="C9" s="87">
        <v>129</v>
      </c>
      <c r="D9" s="186">
        <f t="shared" si="0"/>
        <v>0.645</v>
      </c>
      <c r="E9" s="87">
        <v>170</v>
      </c>
      <c r="F9" s="68">
        <f t="shared" si="1"/>
        <v>-0.241</v>
      </c>
      <c r="G9" s="64"/>
      <c r="I9" s="187"/>
    </row>
    <row r="10" spans="1:7" ht="49.5" customHeight="1">
      <c r="A10" s="63" t="s">
        <v>96</v>
      </c>
      <c r="B10" s="87">
        <v>2600</v>
      </c>
      <c r="C10" s="87">
        <v>3180</v>
      </c>
      <c r="D10" s="186">
        <f t="shared" si="0"/>
        <v>1.223</v>
      </c>
      <c r="E10" s="87">
        <v>2939</v>
      </c>
      <c r="F10" s="68">
        <f t="shared" si="1"/>
        <v>0.082</v>
      </c>
      <c r="G10" s="64"/>
    </row>
    <row r="11" spans="1:7" ht="49.5" customHeight="1">
      <c r="A11" s="63" t="s">
        <v>97</v>
      </c>
      <c r="B11" s="87">
        <v>300</v>
      </c>
      <c r="C11" s="87">
        <v>500</v>
      </c>
      <c r="D11" s="186">
        <f t="shared" si="0"/>
        <v>1.667</v>
      </c>
      <c r="E11" s="87">
        <v>527</v>
      </c>
      <c r="F11" s="68">
        <f t="shared" si="1"/>
        <v>-0.051</v>
      </c>
      <c r="G11" s="64"/>
    </row>
    <row r="12" spans="1:7" ht="49.5" customHeight="1">
      <c r="A12" s="63" t="s">
        <v>98</v>
      </c>
      <c r="B12" s="89">
        <v>600</v>
      </c>
      <c r="C12" s="87">
        <v>471</v>
      </c>
      <c r="D12" s="186">
        <f t="shared" si="0"/>
        <v>0.785</v>
      </c>
      <c r="E12" s="87">
        <v>915</v>
      </c>
      <c r="F12" s="68">
        <f t="shared" si="1"/>
        <v>-0.485</v>
      </c>
      <c r="G12" s="64"/>
    </row>
    <row r="13" spans="1:7" ht="49.5" customHeight="1">
      <c r="A13" s="63" t="s">
        <v>99</v>
      </c>
      <c r="B13" s="87"/>
      <c r="C13" s="87"/>
      <c r="D13" s="186"/>
      <c r="E13" s="87"/>
      <c r="F13" s="68"/>
      <c r="G13" s="64"/>
    </row>
    <row r="14" spans="2:7" ht="42.75" customHeight="1">
      <c r="B14" s="64"/>
      <c r="C14" s="64"/>
      <c r="D14" s="64"/>
      <c r="E14" s="64"/>
      <c r="F14" s="188"/>
      <c r="G14" s="64"/>
    </row>
    <row r="15" spans="2:7" ht="42.75" customHeight="1">
      <c r="B15" s="64"/>
      <c r="C15" s="64"/>
      <c r="D15" s="64"/>
      <c r="E15" s="64"/>
      <c r="F15" s="188"/>
      <c r="G15" s="64"/>
    </row>
    <row r="16" spans="2:7" ht="42.75" customHeight="1">
      <c r="B16" s="64"/>
      <c r="C16" s="64"/>
      <c r="D16" s="64"/>
      <c r="E16" s="64"/>
      <c r="F16" s="188"/>
      <c r="G16" s="64"/>
    </row>
    <row r="17" spans="2:7" ht="42.75" customHeight="1">
      <c r="B17" s="64"/>
      <c r="C17" s="64"/>
      <c r="D17" s="64"/>
      <c r="E17" s="64"/>
      <c r="F17" s="188"/>
      <c r="G17" s="64"/>
    </row>
    <row r="18" spans="2:7" ht="42.75" customHeight="1">
      <c r="B18" s="64"/>
      <c r="C18" s="64"/>
      <c r="D18" s="64"/>
      <c r="E18" s="64"/>
      <c r="F18" s="188"/>
      <c r="G18" s="64"/>
    </row>
    <row r="19" spans="2:7" ht="42.75" customHeight="1">
      <c r="B19" s="64"/>
      <c r="C19" s="64"/>
      <c r="D19" s="64"/>
      <c r="E19" s="64"/>
      <c r="F19" s="188"/>
      <c r="G19" s="64"/>
    </row>
    <row r="20" spans="2:7" ht="42.75" customHeight="1">
      <c r="B20" s="64"/>
      <c r="C20" s="64"/>
      <c r="D20" s="64"/>
      <c r="E20" s="64"/>
      <c r="F20" s="188"/>
      <c r="G20" s="64"/>
    </row>
    <row r="21" spans="2:7" ht="42.75" customHeight="1">
      <c r="B21" s="64"/>
      <c r="C21" s="64"/>
      <c r="D21" s="64"/>
      <c r="E21" s="64"/>
      <c r="F21" s="188"/>
      <c r="G21" s="64"/>
    </row>
    <row r="22" spans="2:7" ht="42.75" customHeight="1">
      <c r="B22" s="64"/>
      <c r="C22" s="64"/>
      <c r="D22" s="64"/>
      <c r="E22" s="64"/>
      <c r="F22" s="188"/>
      <c r="G22" s="64"/>
    </row>
    <row r="23" spans="2:7" ht="42.75" customHeight="1">
      <c r="B23" s="64"/>
      <c r="C23" s="64"/>
      <c r="D23" s="64"/>
      <c r="E23" s="64"/>
      <c r="F23" s="188"/>
      <c r="G23" s="64"/>
    </row>
    <row r="24" spans="2:7" ht="42.75" customHeight="1">
      <c r="B24" s="64"/>
      <c r="C24" s="64"/>
      <c r="D24" s="64"/>
      <c r="E24" s="64"/>
      <c r="F24" s="188"/>
      <c r="G24" s="64"/>
    </row>
    <row r="25" spans="2:7" ht="42.75" customHeight="1">
      <c r="B25" s="64"/>
      <c r="C25" s="64"/>
      <c r="D25" s="64"/>
      <c r="E25" s="64"/>
      <c r="F25" s="188"/>
      <c r="G25" s="64"/>
    </row>
    <row r="26" spans="2:7" ht="42.75" customHeight="1">
      <c r="B26" s="64"/>
      <c r="C26" s="64"/>
      <c r="D26" s="64"/>
      <c r="E26" s="64"/>
      <c r="F26" s="188"/>
      <c r="G26" s="64"/>
    </row>
    <row r="27" spans="2:7" ht="42.75" customHeight="1">
      <c r="B27" s="64"/>
      <c r="C27" s="64"/>
      <c r="D27" s="64"/>
      <c r="E27" s="64"/>
      <c r="F27" s="188"/>
      <c r="G27" s="64"/>
    </row>
  </sheetData>
  <sheetProtection/>
  <mergeCells count="6">
    <mergeCell ref="A2:F2"/>
    <mergeCell ref="C4:D4"/>
    <mergeCell ref="A4:A5"/>
    <mergeCell ref="B4:B5"/>
    <mergeCell ref="E4:E5"/>
    <mergeCell ref="F4:F5"/>
  </mergeCells>
  <printOptions horizontalCentered="1"/>
  <pageMargins left="0.59" right="0.55" top="0.59" bottom="0.39" header="0" footer="0"/>
  <pageSetup firstPageNumber="10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showZeros="0" zoomScaleSheetLayoutView="100" workbookViewId="0" topLeftCell="A1">
      <selection activeCell="K13" sqref="K13"/>
    </sheetView>
  </sheetViews>
  <sheetFormatPr defaultColWidth="9.00390625" defaultRowHeight="33.75" customHeight="1"/>
  <cols>
    <col min="1" max="1" width="33.50390625" style="46" customWidth="1"/>
    <col min="2" max="2" width="13.25390625" style="46" customWidth="1"/>
    <col min="3" max="3" width="11.75390625" style="46" customWidth="1"/>
    <col min="4" max="4" width="11.75390625" style="47" customWidth="1"/>
    <col min="5" max="5" width="9.625" style="163" customWidth="1"/>
    <col min="6" max="6" width="8.625" style="46" customWidth="1"/>
    <col min="7" max="7" width="10.375" style="46" hidden="1" customWidth="1"/>
    <col min="8" max="16384" width="9.00390625" style="46" customWidth="1"/>
  </cols>
  <sheetData>
    <row r="1" spans="1:5" ht="33.75" customHeight="1">
      <c r="A1" s="164" t="s">
        <v>100</v>
      </c>
      <c r="B1" s="133"/>
      <c r="C1" s="133"/>
      <c r="D1" s="133"/>
      <c r="E1" s="65"/>
    </row>
    <row r="2" spans="1:5" ht="33.75" customHeight="1">
      <c r="A2" s="165" t="s">
        <v>101</v>
      </c>
      <c r="B2" s="165"/>
      <c r="C2" s="165"/>
      <c r="D2" s="165"/>
      <c r="E2" s="165"/>
    </row>
    <row r="3" spans="4:5" ht="23.25" customHeight="1">
      <c r="D3" s="65"/>
      <c r="E3" s="166" t="s">
        <v>11</v>
      </c>
    </row>
    <row r="4" spans="1:5" ht="26.25" customHeight="1">
      <c r="A4" s="167" t="s">
        <v>48</v>
      </c>
      <c r="B4" s="168" t="s">
        <v>102</v>
      </c>
      <c r="C4" s="53" t="s">
        <v>50</v>
      </c>
      <c r="D4" s="55"/>
      <c r="E4" s="66"/>
    </row>
    <row r="5" spans="1:5" ht="26.25" customHeight="1">
      <c r="A5" s="169"/>
      <c r="B5" s="170"/>
      <c r="C5" s="168" t="s">
        <v>52</v>
      </c>
      <c r="D5" s="171" t="s">
        <v>53</v>
      </c>
      <c r="E5" s="172" t="s">
        <v>54</v>
      </c>
    </row>
    <row r="6" spans="1:7" ht="49.5" customHeight="1">
      <c r="A6" s="60" t="s">
        <v>103</v>
      </c>
      <c r="B6" s="89">
        <f>SUM(B7:B13)</f>
        <v>93334</v>
      </c>
      <c r="C6" s="89">
        <f>SUM(C7:C13)</f>
        <v>201026</v>
      </c>
      <c r="D6" s="89">
        <f>+C6-B6</f>
        <v>107692</v>
      </c>
      <c r="E6" s="173">
        <f>+D6/B6</f>
        <v>1.154</v>
      </c>
      <c r="F6" s="64"/>
      <c r="G6" s="64">
        <v>1148871</v>
      </c>
    </row>
    <row r="7" spans="1:7" ht="49.5" customHeight="1">
      <c r="A7" s="63" t="s">
        <v>104</v>
      </c>
      <c r="B7" s="89">
        <v>81303</v>
      </c>
      <c r="C7" s="89">
        <f>184476+1794+17</f>
        <v>186287</v>
      </c>
      <c r="D7" s="89">
        <f aca="true" t="shared" si="0" ref="D7:D13">+C7-B7</f>
        <v>104984</v>
      </c>
      <c r="E7" s="173">
        <f aca="true" t="shared" si="1" ref="E7:E13">+D7/B7</f>
        <v>1.291</v>
      </c>
      <c r="F7" s="64"/>
      <c r="G7" s="64">
        <v>2536</v>
      </c>
    </row>
    <row r="8" spans="1:7" ht="49.5" customHeight="1">
      <c r="A8" s="63" t="s">
        <v>105</v>
      </c>
      <c r="B8" s="89">
        <v>3124</v>
      </c>
      <c r="C8" s="89">
        <v>2593</v>
      </c>
      <c r="D8" s="89">
        <f t="shared" si="0"/>
        <v>-531</v>
      </c>
      <c r="E8" s="173">
        <f t="shared" si="1"/>
        <v>-0.17</v>
      </c>
      <c r="F8" s="64"/>
      <c r="G8" s="64">
        <v>19419</v>
      </c>
    </row>
    <row r="9" spans="1:7" ht="49.5" customHeight="1">
      <c r="A9" s="63" t="s">
        <v>106</v>
      </c>
      <c r="B9" s="89">
        <v>2750</v>
      </c>
      <c r="C9" s="89">
        <v>2065</v>
      </c>
      <c r="D9" s="89">
        <f t="shared" si="0"/>
        <v>-685</v>
      </c>
      <c r="E9" s="173">
        <f t="shared" si="1"/>
        <v>-0.249</v>
      </c>
      <c r="F9" s="64"/>
      <c r="G9" s="64">
        <v>48103</v>
      </c>
    </row>
    <row r="10" spans="1:7" ht="49.5" customHeight="1">
      <c r="A10" s="63" t="s">
        <v>107</v>
      </c>
      <c r="B10" s="89">
        <v>1288</v>
      </c>
      <c r="C10" s="89">
        <v>4169</v>
      </c>
      <c r="D10" s="89">
        <f t="shared" si="0"/>
        <v>2881</v>
      </c>
      <c r="E10" s="173">
        <f t="shared" si="1"/>
        <v>2.237</v>
      </c>
      <c r="F10" s="64"/>
      <c r="G10" s="64"/>
    </row>
    <row r="11" spans="1:7" ht="49.5" customHeight="1">
      <c r="A11" s="63" t="s">
        <v>108</v>
      </c>
      <c r="B11" s="89">
        <v>339</v>
      </c>
      <c r="C11" s="89">
        <v>455</v>
      </c>
      <c r="D11" s="89">
        <f t="shared" si="0"/>
        <v>116</v>
      </c>
      <c r="E11" s="173">
        <f t="shared" si="1"/>
        <v>0.342</v>
      </c>
      <c r="F11" s="64"/>
      <c r="G11" s="64"/>
    </row>
    <row r="12" spans="1:7" ht="49.5" customHeight="1">
      <c r="A12" s="63" t="s">
        <v>109</v>
      </c>
      <c r="B12" s="89">
        <v>2232</v>
      </c>
      <c r="C12" s="89">
        <v>2305</v>
      </c>
      <c r="D12" s="89">
        <f t="shared" si="0"/>
        <v>73</v>
      </c>
      <c r="E12" s="173">
        <f t="shared" si="1"/>
        <v>0.033</v>
      </c>
      <c r="F12" s="64"/>
      <c r="G12" s="64">
        <v>4201</v>
      </c>
    </row>
    <row r="13" spans="1:8" ht="49.5" customHeight="1">
      <c r="A13" s="63" t="s">
        <v>110</v>
      </c>
      <c r="B13" s="89">
        <v>2298</v>
      </c>
      <c r="C13" s="89">
        <f>2516+636</f>
        <v>3152</v>
      </c>
      <c r="D13" s="89">
        <f t="shared" si="0"/>
        <v>854</v>
      </c>
      <c r="E13" s="173">
        <f t="shared" si="1"/>
        <v>0.372</v>
      </c>
      <c r="F13" s="64"/>
      <c r="G13" s="174">
        <v>703</v>
      </c>
      <c r="H13" s="175"/>
    </row>
    <row r="14" spans="2:7" ht="33.75" customHeight="1">
      <c r="B14" s="64"/>
      <c r="C14" s="64"/>
      <c r="D14" s="69"/>
      <c r="E14" s="176"/>
      <c r="F14" s="64"/>
      <c r="G14" s="64"/>
    </row>
    <row r="15" spans="2:7" ht="33.75" customHeight="1">
      <c r="B15" s="64"/>
      <c r="C15" s="64"/>
      <c r="D15" s="69"/>
      <c r="E15" s="176"/>
      <c r="F15" s="64"/>
      <c r="G15" s="64"/>
    </row>
    <row r="16" spans="2:7" ht="33.75" customHeight="1">
      <c r="B16" s="64"/>
      <c r="C16" s="64"/>
      <c r="D16" s="69"/>
      <c r="E16" s="176"/>
      <c r="F16" s="64"/>
      <c r="G16" s="64"/>
    </row>
    <row r="17" spans="2:7" ht="33.75" customHeight="1">
      <c r="B17" s="64"/>
      <c r="C17" s="64"/>
      <c r="D17" s="69"/>
      <c r="E17" s="176"/>
      <c r="F17" s="64"/>
      <c r="G17" s="64"/>
    </row>
    <row r="18" spans="2:7" ht="33.75" customHeight="1">
      <c r="B18" s="64"/>
      <c r="C18" s="64"/>
      <c r="D18" s="69"/>
      <c r="E18" s="176"/>
      <c r="F18" s="64"/>
      <c r="G18" s="64"/>
    </row>
    <row r="19" spans="2:7" ht="33.75" customHeight="1">
      <c r="B19" s="64"/>
      <c r="C19" s="64"/>
      <c r="D19" s="69"/>
      <c r="E19" s="176"/>
      <c r="F19" s="64"/>
      <c r="G19" s="64"/>
    </row>
    <row r="20" spans="2:7" ht="33.75" customHeight="1">
      <c r="B20" s="64"/>
      <c r="C20" s="64"/>
      <c r="D20" s="69"/>
      <c r="E20" s="176"/>
      <c r="F20" s="64"/>
      <c r="G20" s="64"/>
    </row>
    <row r="21" spans="2:7" ht="33.75" customHeight="1">
      <c r="B21" s="64"/>
      <c r="C21" s="64"/>
      <c r="D21" s="69"/>
      <c r="E21" s="176"/>
      <c r="F21" s="64"/>
      <c r="G21" s="64"/>
    </row>
    <row r="22" spans="2:7" ht="33.75" customHeight="1">
      <c r="B22" s="64"/>
      <c r="C22" s="64"/>
      <c r="D22" s="69"/>
      <c r="E22" s="176"/>
      <c r="F22" s="64"/>
      <c r="G22" s="64"/>
    </row>
    <row r="23" spans="2:7" ht="33.75" customHeight="1">
      <c r="B23" s="64"/>
      <c r="C23" s="64"/>
      <c r="D23" s="69"/>
      <c r="E23" s="176"/>
      <c r="F23" s="64"/>
      <c r="G23" s="64"/>
    </row>
    <row r="24" spans="2:7" ht="33.75" customHeight="1">
      <c r="B24" s="64"/>
      <c r="C24" s="64"/>
      <c r="D24" s="69"/>
      <c r="E24" s="176"/>
      <c r="F24" s="64"/>
      <c r="G24" s="64"/>
    </row>
  </sheetData>
  <sheetProtection/>
  <mergeCells count="4">
    <mergeCell ref="A2:E2"/>
    <mergeCell ref="C4:E4"/>
    <mergeCell ref="A4:A5"/>
    <mergeCell ref="B4:B5"/>
  </mergeCells>
  <printOptions horizontalCentered="1"/>
  <pageMargins left="0.59" right="0.55" top="0.59" bottom="0.39" header="0" footer="0"/>
  <pageSetup firstPageNumber="10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N21"/>
  <sheetViews>
    <sheetView showZeros="0" workbookViewId="0" topLeftCell="A1">
      <selection activeCell="F12" sqref="F12"/>
    </sheetView>
  </sheetViews>
  <sheetFormatPr defaultColWidth="9.00390625" defaultRowHeight="14.25"/>
  <cols>
    <col min="1" max="1" width="21.00390625" style="141" customWidth="1"/>
    <col min="2" max="5" width="8.875" style="141" customWidth="1"/>
    <col min="6" max="6" width="10.00390625" style="141" customWidth="1"/>
    <col min="7" max="7" width="23.375" style="141" customWidth="1"/>
    <col min="8" max="12" width="9.75390625" style="141" customWidth="1"/>
    <col min="13" max="16384" width="9.00390625" style="141" customWidth="1"/>
  </cols>
  <sheetData>
    <row r="1" spans="1:12" s="140" customFormat="1" ht="19.5" customHeight="1">
      <c r="A1" s="142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62"/>
    </row>
    <row r="2" spans="1:12" ht="29.25" customHeight="1">
      <c r="A2" s="144" t="s">
        <v>112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40" customFormat="1" ht="19.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62" t="s">
        <v>11</v>
      </c>
    </row>
    <row r="4" spans="1:12" ht="20.25" customHeight="1">
      <c r="A4" s="145" t="s">
        <v>113</v>
      </c>
      <c r="B4" s="145"/>
      <c r="C4" s="145"/>
      <c r="D4" s="145"/>
      <c r="E4" s="145"/>
      <c r="F4" s="145"/>
      <c r="G4" s="145" t="s">
        <v>114</v>
      </c>
      <c r="H4" s="145"/>
      <c r="I4" s="145"/>
      <c r="J4" s="145"/>
      <c r="K4" s="145"/>
      <c r="L4" s="145"/>
    </row>
    <row r="5" spans="1:12" ht="20.25" customHeight="1">
      <c r="A5" s="145" t="s">
        <v>115</v>
      </c>
      <c r="B5" s="146" t="s">
        <v>13</v>
      </c>
      <c r="C5" s="147" t="s">
        <v>14</v>
      </c>
      <c r="D5" s="147"/>
      <c r="E5" s="148" t="s">
        <v>116</v>
      </c>
      <c r="F5" s="149" t="s">
        <v>91</v>
      </c>
      <c r="G5" s="145" t="s">
        <v>115</v>
      </c>
      <c r="H5" s="146" t="s">
        <v>13</v>
      </c>
      <c r="I5" s="147" t="s">
        <v>14</v>
      </c>
      <c r="J5" s="147"/>
      <c r="K5" s="148" t="s">
        <v>116</v>
      </c>
      <c r="L5" s="149" t="s">
        <v>91</v>
      </c>
    </row>
    <row r="6" spans="1:12" ht="20.25" customHeight="1">
      <c r="A6" s="145"/>
      <c r="B6" s="150"/>
      <c r="C6" s="147" t="s">
        <v>17</v>
      </c>
      <c r="D6" s="151" t="s">
        <v>18</v>
      </c>
      <c r="E6" s="152" t="s">
        <v>117</v>
      </c>
      <c r="F6" s="149"/>
      <c r="G6" s="145"/>
      <c r="H6" s="150"/>
      <c r="I6" s="147" t="s">
        <v>17</v>
      </c>
      <c r="J6" s="151" t="s">
        <v>18</v>
      </c>
      <c r="K6" s="152" t="s">
        <v>117</v>
      </c>
      <c r="L6" s="149"/>
    </row>
    <row r="7" spans="1:12" ht="33.75" customHeight="1">
      <c r="A7" s="39" t="s">
        <v>118</v>
      </c>
      <c r="B7" s="153">
        <v>65</v>
      </c>
      <c r="C7" s="154">
        <v>153</v>
      </c>
      <c r="D7" s="155">
        <f>+C7/B7</f>
        <v>2.354</v>
      </c>
      <c r="E7" s="153">
        <v>42</v>
      </c>
      <c r="F7" s="155">
        <f>+C7/E7-1</f>
        <v>2.643</v>
      </c>
      <c r="G7" s="156" t="s">
        <v>119</v>
      </c>
      <c r="H7" s="153"/>
      <c r="I7" s="154"/>
      <c r="J7" s="153"/>
      <c r="K7" s="153"/>
      <c r="L7" s="157"/>
    </row>
    <row r="8" spans="1:12" ht="33.75" customHeight="1">
      <c r="A8" s="39" t="s">
        <v>120</v>
      </c>
      <c r="B8" s="153"/>
      <c r="C8" s="154">
        <v>16</v>
      </c>
      <c r="D8" s="155"/>
      <c r="E8" s="157"/>
      <c r="F8" s="157"/>
      <c r="G8" s="156" t="s">
        <v>121</v>
      </c>
      <c r="H8" s="153"/>
      <c r="I8" s="154">
        <v>2748</v>
      </c>
      <c r="J8" s="153"/>
      <c r="K8" s="153"/>
      <c r="L8" s="157"/>
    </row>
    <row r="9" spans="1:12" ht="33.75" customHeight="1">
      <c r="A9" s="39" t="s">
        <v>122</v>
      </c>
      <c r="B9" s="153"/>
      <c r="C9" s="154">
        <v>5295</v>
      </c>
      <c r="D9" s="155"/>
      <c r="E9" s="153"/>
      <c r="F9" s="158"/>
      <c r="G9" s="156" t="s">
        <v>123</v>
      </c>
      <c r="H9" s="153"/>
      <c r="I9" s="154"/>
      <c r="J9" s="153"/>
      <c r="K9" s="153"/>
      <c r="L9" s="157"/>
    </row>
    <row r="10" spans="1:12" ht="33.75" customHeight="1">
      <c r="A10" s="39" t="s">
        <v>124</v>
      </c>
      <c r="B10" s="157"/>
      <c r="C10" s="154"/>
      <c r="D10" s="155"/>
      <c r="E10" s="157"/>
      <c r="F10" s="157"/>
      <c r="G10" s="156" t="s">
        <v>125</v>
      </c>
      <c r="H10" s="153"/>
      <c r="I10" s="154"/>
      <c r="J10" s="153"/>
      <c r="K10" s="153"/>
      <c r="L10" s="157"/>
    </row>
    <row r="11" spans="1:12" ht="33.75" customHeight="1">
      <c r="A11" s="159" t="s">
        <v>126</v>
      </c>
      <c r="B11" s="157"/>
      <c r="C11" s="154"/>
      <c r="D11" s="155"/>
      <c r="E11" s="157"/>
      <c r="F11" s="157"/>
      <c r="G11" s="156" t="s">
        <v>127</v>
      </c>
      <c r="H11" s="153">
        <v>65</v>
      </c>
      <c r="I11" s="154">
        <v>2712</v>
      </c>
      <c r="J11" s="155">
        <f aca="true" t="shared" si="0" ref="J11:J16">+I11/H11</f>
        <v>41.723</v>
      </c>
      <c r="K11" s="153">
        <v>47</v>
      </c>
      <c r="L11" s="155">
        <f aca="true" t="shared" si="1" ref="L11:L16">+I11/K11-1</f>
        <v>56.702</v>
      </c>
    </row>
    <row r="12" spans="1:12" ht="33.75" customHeight="1">
      <c r="A12" s="160"/>
      <c r="B12" s="157"/>
      <c r="C12" s="154"/>
      <c r="D12" s="155"/>
      <c r="E12" s="157"/>
      <c r="F12" s="157"/>
      <c r="G12" s="39"/>
      <c r="H12" s="153"/>
      <c r="I12" s="154"/>
      <c r="J12" s="155"/>
      <c r="K12" s="153"/>
      <c r="L12" s="155"/>
    </row>
    <row r="13" spans="1:12" ht="33.75" customHeight="1">
      <c r="A13" s="39"/>
      <c r="B13" s="157"/>
      <c r="C13" s="154"/>
      <c r="D13" s="155"/>
      <c r="E13" s="157"/>
      <c r="F13" s="157"/>
      <c r="G13" s="39"/>
      <c r="H13" s="153"/>
      <c r="I13" s="154"/>
      <c r="J13" s="155"/>
      <c r="K13" s="153"/>
      <c r="L13" s="155"/>
    </row>
    <row r="14" spans="1:14" ht="33.75" customHeight="1">
      <c r="A14" s="41" t="s">
        <v>128</v>
      </c>
      <c r="B14" s="153">
        <f>SUM(B7:B13)</f>
        <v>65</v>
      </c>
      <c r="C14" s="154">
        <f aca="true" t="shared" si="2" ref="C14:I14">SUM(C7:C13)</f>
        <v>5464</v>
      </c>
      <c r="D14" s="155">
        <f>+C14/B14</f>
        <v>84.062</v>
      </c>
      <c r="E14" s="153">
        <f t="shared" si="2"/>
        <v>42</v>
      </c>
      <c r="F14" s="155">
        <f>+C14/E14-1</f>
        <v>129.095</v>
      </c>
      <c r="G14" s="41" t="s">
        <v>129</v>
      </c>
      <c r="H14" s="153">
        <f t="shared" si="2"/>
        <v>65</v>
      </c>
      <c r="I14" s="154">
        <f t="shared" si="2"/>
        <v>5460</v>
      </c>
      <c r="J14" s="155">
        <f t="shared" si="0"/>
        <v>84</v>
      </c>
      <c r="K14" s="153">
        <f>SUM(K7:K13)</f>
        <v>47</v>
      </c>
      <c r="L14" s="155">
        <f t="shared" si="1"/>
        <v>115.17</v>
      </c>
      <c r="M14" s="161"/>
      <c r="N14" s="161"/>
    </row>
    <row r="15" spans="1:14" ht="33.75" customHeight="1">
      <c r="A15" s="39" t="s">
        <v>130</v>
      </c>
      <c r="B15" s="153"/>
      <c r="C15" s="154"/>
      <c r="D15" s="155"/>
      <c r="E15" s="153">
        <v>5</v>
      </c>
      <c r="F15" s="155"/>
      <c r="G15" s="39" t="s">
        <v>131</v>
      </c>
      <c r="H15" s="153">
        <f>+B16-H14</f>
        <v>0</v>
      </c>
      <c r="I15" s="154">
        <f>+C16-I14</f>
        <v>4</v>
      </c>
      <c r="J15" s="155"/>
      <c r="K15" s="153"/>
      <c r="L15" s="155"/>
      <c r="M15" s="161"/>
      <c r="N15" s="161"/>
    </row>
    <row r="16" spans="1:14" ht="33.75" customHeight="1">
      <c r="A16" s="41" t="s">
        <v>132</v>
      </c>
      <c r="B16" s="153">
        <f>+B14+B15</f>
        <v>65</v>
      </c>
      <c r="C16" s="154">
        <f aca="true" t="shared" si="3" ref="C16:I16">+C14+C15</f>
        <v>5464</v>
      </c>
      <c r="D16" s="155">
        <f>+C16/B16</f>
        <v>84.062</v>
      </c>
      <c r="E16" s="153">
        <f t="shared" si="3"/>
        <v>47</v>
      </c>
      <c r="F16" s="155">
        <f>+C16/E16-1</f>
        <v>115.255</v>
      </c>
      <c r="G16" s="41" t="s">
        <v>133</v>
      </c>
      <c r="H16" s="153">
        <f t="shared" si="3"/>
        <v>65</v>
      </c>
      <c r="I16" s="154">
        <f t="shared" si="3"/>
        <v>5464</v>
      </c>
      <c r="J16" s="155">
        <f t="shared" si="0"/>
        <v>84.062</v>
      </c>
      <c r="K16" s="153">
        <f>+K14+K15</f>
        <v>47</v>
      </c>
      <c r="L16" s="155">
        <f t="shared" si="1"/>
        <v>115.255</v>
      </c>
      <c r="M16" s="161"/>
      <c r="N16" s="161"/>
    </row>
    <row r="17" spans="2:14" ht="14.25">
      <c r="B17" s="161"/>
      <c r="C17" s="161"/>
      <c r="D17" s="161"/>
      <c r="E17" s="161"/>
      <c r="F17" s="161"/>
      <c r="H17" s="161"/>
      <c r="I17" s="161"/>
      <c r="J17" s="161"/>
      <c r="K17" s="161"/>
      <c r="L17" s="161"/>
      <c r="M17" s="161"/>
      <c r="N17" s="161"/>
    </row>
    <row r="18" spans="8:14" ht="14.25">
      <c r="H18" s="161"/>
      <c r="I18" s="161"/>
      <c r="J18" s="161"/>
      <c r="K18" s="161"/>
      <c r="L18" s="161"/>
      <c r="M18" s="161"/>
      <c r="N18" s="161"/>
    </row>
    <row r="19" spans="8:14" ht="14.25">
      <c r="H19" s="161"/>
      <c r="I19" s="161"/>
      <c r="J19" s="161"/>
      <c r="K19" s="161"/>
      <c r="L19" s="161"/>
      <c r="M19" s="161"/>
      <c r="N19" s="161"/>
    </row>
    <row r="20" spans="8:14" ht="14.25">
      <c r="H20" s="161"/>
      <c r="I20" s="161"/>
      <c r="J20" s="161"/>
      <c r="K20" s="161"/>
      <c r="L20" s="161"/>
      <c r="M20" s="161"/>
      <c r="N20" s="161"/>
    </row>
    <row r="21" spans="8:14" ht="14.25">
      <c r="H21" s="161"/>
      <c r="I21" s="161"/>
      <c r="J21" s="161"/>
      <c r="K21" s="161"/>
      <c r="L21" s="161"/>
      <c r="M21" s="161"/>
      <c r="N21" s="161"/>
    </row>
  </sheetData>
  <sheetProtection/>
  <mergeCells count="11">
    <mergeCell ref="A2:L2"/>
    <mergeCell ref="A4:F4"/>
    <mergeCell ref="G4:L4"/>
    <mergeCell ref="C5:D5"/>
    <mergeCell ref="I5:J5"/>
    <mergeCell ref="A5:A6"/>
    <mergeCell ref="B5:B6"/>
    <mergeCell ref="F5:F6"/>
    <mergeCell ref="G5:G6"/>
    <mergeCell ref="H5:H6"/>
    <mergeCell ref="L5:L6"/>
  </mergeCells>
  <printOptions horizontalCentered="1"/>
  <pageMargins left="0.16" right="0.16" top="0.59" bottom="0.39" header="0.51" footer="0.51"/>
  <pageSetup firstPageNumber="1" useFirstPageNumber="1" horizontalDpi="1200" verticalDpi="12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Q10"/>
  <sheetViews>
    <sheetView showZeros="0" zoomScaleSheetLayoutView="100" workbookViewId="0" topLeftCell="A1">
      <selection activeCell="K16" sqref="K16"/>
    </sheetView>
  </sheetViews>
  <sheetFormatPr defaultColWidth="9.00390625" defaultRowHeight="14.25"/>
  <cols>
    <col min="1" max="1" width="24.00390625" style="2" customWidth="1"/>
    <col min="2" max="4" width="11.125" style="2" customWidth="1"/>
    <col min="5" max="5" width="7.00390625" style="2" customWidth="1"/>
    <col min="6" max="6" width="11.125" style="2" customWidth="1"/>
    <col min="7" max="7" width="7.00390625" style="2" customWidth="1"/>
    <col min="8" max="9" width="11.125" style="2" customWidth="1"/>
    <col min="10" max="10" width="7.00390625" style="2" customWidth="1"/>
    <col min="11" max="11" width="11.125" style="2" customWidth="1"/>
    <col min="12" max="12" width="7.00390625" style="2" customWidth="1"/>
    <col min="13" max="13" width="11.125" style="2" customWidth="1"/>
    <col min="14" max="16384" width="9.00390625" style="2" customWidth="1"/>
  </cols>
  <sheetData>
    <row r="1" spans="1:17" ht="25.5" customHeight="1">
      <c r="A1" s="3" t="s">
        <v>134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0"/>
      <c r="N1" s="21"/>
      <c r="O1" s="21"/>
      <c r="P1" s="21"/>
      <c r="Q1" s="21"/>
    </row>
    <row r="2" spans="1:17" ht="42.75" customHeight="1">
      <c r="A2" s="137" t="s">
        <v>135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21"/>
      <c r="O2" s="21"/>
      <c r="P2" s="21"/>
      <c r="Q2" s="21"/>
    </row>
    <row r="3" spans="1:13" ht="25.5" customHeight="1">
      <c r="A3" s="5"/>
      <c r="B3" s="5"/>
      <c r="C3" s="5"/>
      <c r="D3" s="6"/>
      <c r="E3" s="6"/>
      <c r="F3" s="6"/>
      <c r="G3" s="6"/>
      <c r="H3" s="7"/>
      <c r="I3" s="6"/>
      <c r="J3" s="6"/>
      <c r="K3" s="6"/>
      <c r="L3" s="7"/>
      <c r="M3" s="22" t="s">
        <v>136</v>
      </c>
    </row>
    <row r="4" spans="1:13" ht="27" customHeight="1">
      <c r="A4" s="8" t="s">
        <v>137</v>
      </c>
      <c r="B4" s="9" t="s">
        <v>138</v>
      </c>
      <c r="C4" s="10" t="s">
        <v>139</v>
      </c>
      <c r="D4" s="11"/>
      <c r="E4" s="11"/>
      <c r="F4" s="11"/>
      <c r="G4" s="12"/>
      <c r="H4" s="10" t="s">
        <v>140</v>
      </c>
      <c r="I4" s="11"/>
      <c r="J4" s="11"/>
      <c r="K4" s="11"/>
      <c r="L4" s="12"/>
      <c r="M4" s="9" t="s">
        <v>141</v>
      </c>
    </row>
    <row r="5" spans="1:13" ht="40.5" customHeight="1">
      <c r="A5" s="13"/>
      <c r="B5" s="9"/>
      <c r="C5" s="9" t="s">
        <v>142</v>
      </c>
      <c r="D5" s="9" t="s">
        <v>143</v>
      </c>
      <c r="E5" s="9" t="s">
        <v>144</v>
      </c>
      <c r="F5" s="9" t="s">
        <v>90</v>
      </c>
      <c r="G5" s="9" t="s">
        <v>145</v>
      </c>
      <c r="H5" s="9" t="s">
        <v>142</v>
      </c>
      <c r="I5" s="9" t="s">
        <v>143</v>
      </c>
      <c r="J5" s="9" t="s">
        <v>144</v>
      </c>
      <c r="K5" s="9" t="s">
        <v>90</v>
      </c>
      <c r="L5" s="9" t="s">
        <v>145</v>
      </c>
      <c r="M5" s="9"/>
    </row>
    <row r="6" spans="1:13" ht="52.5" customHeight="1">
      <c r="A6" s="15" t="s">
        <v>146</v>
      </c>
      <c r="B6" s="138">
        <v>10474</v>
      </c>
      <c r="C6" s="138">
        <v>20879</v>
      </c>
      <c r="D6" s="16">
        <v>21623</v>
      </c>
      <c r="E6" s="139">
        <f aca="true" t="shared" si="0" ref="E6:E10">+D6/C6</f>
        <v>1.036</v>
      </c>
      <c r="F6" s="138">
        <v>19464</v>
      </c>
      <c r="G6" s="139">
        <f aca="true" t="shared" si="1" ref="G6:G10">+D6/F6-1</f>
        <v>0.111</v>
      </c>
      <c r="H6" s="138">
        <v>20876</v>
      </c>
      <c r="I6" s="16">
        <v>21424</v>
      </c>
      <c r="J6" s="139">
        <f aca="true" t="shared" si="2" ref="J6:J10">+I6/H6</f>
        <v>1.026</v>
      </c>
      <c r="K6" s="138">
        <v>18956</v>
      </c>
      <c r="L6" s="139">
        <f aca="true" t="shared" si="3" ref="L6:L10">+I6/K6-1</f>
        <v>0.13</v>
      </c>
      <c r="M6" s="138">
        <f aca="true" t="shared" si="4" ref="M6:M9">+B6+D6-I6</f>
        <v>10673</v>
      </c>
    </row>
    <row r="7" spans="1:13" ht="52.5" customHeight="1">
      <c r="A7" s="15" t="s">
        <v>147</v>
      </c>
      <c r="B7" s="138">
        <v>12404</v>
      </c>
      <c r="C7" s="138">
        <v>10494</v>
      </c>
      <c r="D7" s="16">
        <v>12409</v>
      </c>
      <c r="E7" s="139">
        <f t="shared" si="0"/>
        <v>1.182</v>
      </c>
      <c r="F7" s="138">
        <v>9693</v>
      </c>
      <c r="G7" s="139">
        <f t="shared" si="1"/>
        <v>0.28</v>
      </c>
      <c r="H7" s="138">
        <v>8771</v>
      </c>
      <c r="I7" s="16">
        <v>10658</v>
      </c>
      <c r="J7" s="139">
        <f t="shared" si="2"/>
        <v>1.215</v>
      </c>
      <c r="K7" s="138">
        <v>8315</v>
      </c>
      <c r="L7" s="139">
        <f t="shared" si="3"/>
        <v>0.282</v>
      </c>
      <c r="M7" s="138">
        <f t="shared" si="4"/>
        <v>14155</v>
      </c>
    </row>
    <row r="8" spans="1:13" ht="52.5" customHeight="1">
      <c r="A8" s="15"/>
      <c r="B8" s="138"/>
      <c r="C8" s="138"/>
      <c r="D8" s="16"/>
      <c r="E8" s="139"/>
      <c r="F8" s="138"/>
      <c r="G8" s="139"/>
      <c r="H8" s="138"/>
      <c r="I8" s="16"/>
      <c r="J8" s="139"/>
      <c r="K8" s="138"/>
      <c r="L8" s="139"/>
      <c r="M8" s="138"/>
    </row>
    <row r="9" spans="1:13" ht="52.5" customHeight="1">
      <c r="A9" s="15"/>
      <c r="B9" s="138"/>
      <c r="C9" s="138"/>
      <c r="D9" s="16"/>
      <c r="E9" s="139"/>
      <c r="F9" s="138"/>
      <c r="G9" s="139"/>
      <c r="H9" s="138"/>
      <c r="I9" s="16"/>
      <c r="J9" s="139"/>
      <c r="K9" s="138"/>
      <c r="L9" s="139"/>
      <c r="M9" s="138"/>
    </row>
    <row r="10" spans="1:13" ht="52.5" customHeight="1">
      <c r="A10" s="18" t="s">
        <v>148</v>
      </c>
      <c r="B10" s="138">
        <f aca="true" t="shared" si="5" ref="B10:F10">SUM(B6:B9)</f>
        <v>22878</v>
      </c>
      <c r="C10" s="138">
        <f t="shared" si="5"/>
        <v>31373</v>
      </c>
      <c r="D10" s="138">
        <f t="shared" si="5"/>
        <v>34032</v>
      </c>
      <c r="E10" s="139">
        <f t="shared" si="0"/>
        <v>1.085</v>
      </c>
      <c r="F10" s="138">
        <f t="shared" si="5"/>
        <v>29157</v>
      </c>
      <c r="G10" s="139">
        <f t="shared" si="1"/>
        <v>0.167</v>
      </c>
      <c r="H10" s="138">
        <f aca="true" t="shared" si="6" ref="H10:K10">SUM(H6:H9)</f>
        <v>29647</v>
      </c>
      <c r="I10" s="138">
        <f t="shared" si="6"/>
        <v>32082</v>
      </c>
      <c r="J10" s="139">
        <f t="shared" si="2"/>
        <v>1.082</v>
      </c>
      <c r="K10" s="138">
        <f t="shared" si="6"/>
        <v>27271</v>
      </c>
      <c r="L10" s="139">
        <f t="shared" si="3"/>
        <v>0.176</v>
      </c>
      <c r="M10" s="138">
        <f>SUM(M6:M9)</f>
        <v>24828</v>
      </c>
    </row>
  </sheetData>
  <sheetProtection selectLockedCells="1" selectUnlockedCells="1"/>
  <mergeCells count="6">
    <mergeCell ref="A2:M2"/>
    <mergeCell ref="C4:G4"/>
    <mergeCell ref="H4:L4"/>
    <mergeCell ref="A4:A5"/>
    <mergeCell ref="B4:B5"/>
    <mergeCell ref="M4:M5"/>
  </mergeCells>
  <printOptions horizontalCentered="1"/>
  <pageMargins left="0.35" right="0.35" top="0.79" bottom="0.79" header="0.51" footer="0.51"/>
  <pageSetup fitToHeight="0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zoomScaleSheetLayoutView="130" workbookViewId="0" topLeftCell="A1">
      <selection activeCell="H24" sqref="H24"/>
    </sheetView>
  </sheetViews>
  <sheetFormatPr defaultColWidth="9.00390625" defaultRowHeight="14.25"/>
  <cols>
    <col min="1" max="1" width="7.00390625" style="0" customWidth="1"/>
    <col min="2" max="2" width="59.125" style="0" customWidth="1"/>
  </cols>
  <sheetData>
    <row r="3" spans="1:3" ht="20.25">
      <c r="A3" s="127" t="s">
        <v>149</v>
      </c>
      <c r="C3" s="127"/>
    </row>
    <row r="4" ht="60" customHeight="1"/>
    <row r="5" ht="25.5">
      <c r="B5" s="128" t="s">
        <v>150</v>
      </c>
    </row>
    <row r="6" ht="18.75" customHeight="1">
      <c r="B6" s="128"/>
    </row>
    <row r="7" ht="14.25">
      <c r="B7" s="129" t="s">
        <v>151</v>
      </c>
    </row>
    <row r="8" ht="66" customHeight="1"/>
    <row r="9" spans="2:7" ht="20.25" customHeight="1">
      <c r="B9" s="130" t="s">
        <v>152</v>
      </c>
      <c r="C9" s="72"/>
      <c r="D9" s="72"/>
      <c r="E9" s="72"/>
      <c r="F9" s="72"/>
      <c r="G9" s="72"/>
    </row>
    <row r="10" ht="20.25" customHeight="1">
      <c r="B10" s="131"/>
    </row>
    <row r="11" spans="2:7" ht="20.25" customHeight="1">
      <c r="B11" s="130" t="s">
        <v>153</v>
      </c>
      <c r="C11" s="72"/>
      <c r="D11" s="72"/>
      <c r="E11" s="72"/>
      <c r="F11" s="72"/>
      <c r="G11" s="72"/>
    </row>
    <row r="12" ht="20.25" customHeight="1">
      <c r="B12" s="131"/>
    </row>
    <row r="13" spans="2:7" ht="20.25" customHeight="1">
      <c r="B13" s="130" t="s">
        <v>154</v>
      </c>
      <c r="C13" s="72"/>
      <c r="D13" s="72"/>
      <c r="E13" s="72"/>
      <c r="F13" s="72"/>
      <c r="G13" s="72"/>
    </row>
    <row r="14" ht="20.25" customHeight="1">
      <c r="B14" s="131"/>
    </row>
    <row r="15" spans="2:7" ht="20.25" customHeight="1">
      <c r="B15" s="130" t="s">
        <v>155</v>
      </c>
      <c r="C15" s="72"/>
      <c r="D15" s="72"/>
      <c r="E15" s="72"/>
      <c r="F15" s="72"/>
      <c r="G15" s="72"/>
    </row>
    <row r="16" ht="20.25" customHeight="1">
      <c r="B16" s="131"/>
    </row>
    <row r="17" spans="2:6" ht="20.25" customHeight="1">
      <c r="B17" s="132" t="s">
        <v>156</v>
      </c>
      <c r="C17" s="133"/>
      <c r="D17" s="133"/>
      <c r="E17" s="133"/>
      <c r="F17" s="133"/>
    </row>
    <row r="18" ht="20.25" customHeight="1">
      <c r="B18" s="131"/>
    </row>
    <row r="19" spans="2:7" ht="20.25" customHeight="1">
      <c r="B19" s="130" t="s">
        <v>157</v>
      </c>
      <c r="C19" s="72"/>
      <c r="D19" s="72"/>
      <c r="E19" s="72"/>
      <c r="F19" s="72"/>
      <c r="G19" s="72"/>
    </row>
    <row r="20" ht="20.25" customHeight="1">
      <c r="B20" s="131"/>
    </row>
    <row r="21" spans="2:7" ht="20.25" customHeight="1">
      <c r="B21" s="130" t="s">
        <v>158</v>
      </c>
      <c r="C21" s="72"/>
      <c r="D21" s="72"/>
      <c r="E21" s="72"/>
      <c r="F21" s="72"/>
      <c r="G21" s="72"/>
    </row>
    <row r="22" ht="20.25" customHeight="1">
      <c r="B22" s="134"/>
    </row>
    <row r="24" ht="91.5" customHeight="1"/>
    <row r="26" ht="20.25">
      <c r="B26" s="135" t="s">
        <v>8</v>
      </c>
    </row>
    <row r="27" ht="20.25">
      <c r="B27" s="135"/>
    </row>
    <row r="28" ht="20.25">
      <c r="B28" s="136">
        <v>43477</v>
      </c>
    </row>
  </sheetData>
  <sheetProtection/>
  <printOptions horizontalCentered="1"/>
  <pageMargins left="0.79" right="0.75" top="0.79" bottom="0.79" header="0" footer="0"/>
  <pageSetup firstPageNumber="10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ytczj</dc:creator>
  <cp:keywords/>
  <dc:description/>
  <cp:lastModifiedBy>null,null,预算经办</cp:lastModifiedBy>
  <cp:lastPrinted>2016-12-26T06:34:08Z</cp:lastPrinted>
  <dcterms:created xsi:type="dcterms:W3CDTF">2010-01-01T08:09:19Z</dcterms:created>
  <dcterms:modified xsi:type="dcterms:W3CDTF">2019-01-08T11:24:34Z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