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962" firstSheet="1" activeTab="1"/>
  </bookViews>
  <sheets>
    <sheet name="0000000" sheetId="1" state="veryHidden" r:id="rId1"/>
    <sheet name="附件一" sheetId="2" r:id="rId2"/>
    <sheet name="20一般收入" sheetId="3" r:id="rId3"/>
    <sheet name="20一般支出" sheetId="4" r:id="rId4"/>
    <sheet name="20基金收入" sheetId="5" r:id="rId5"/>
    <sheet name="20基金支出" sheetId="6" r:id="rId6"/>
    <sheet name="20地方国有资本经营预算执行表" sheetId="7" r:id="rId7"/>
    <sheet name="20社保基金预算执行表" sheetId="8" r:id="rId8"/>
    <sheet name="20债务情况表" sheetId="9" r:id="rId9"/>
    <sheet name="附件二" sheetId="10" r:id="rId10"/>
    <sheet name="21一般收入" sheetId="11" r:id="rId11"/>
    <sheet name="21一般支出（功能科目）" sheetId="12" r:id="rId12"/>
    <sheet name="21一般支出（政府经济分类）" sheetId="13" r:id="rId13"/>
    <sheet name="21县级“三保”支出需求情况表 （总）" sheetId="14" r:id="rId14"/>
    <sheet name="21县级“三保”支出预算汇总表" sheetId="15" r:id="rId15"/>
    <sheet name="21县级“三保”支出预算财力安排情况表" sheetId="16" r:id="rId16"/>
    <sheet name="21基金收入" sheetId="17" r:id="rId17"/>
    <sheet name="21基金支出" sheetId="18" r:id="rId18"/>
    <sheet name="21国有资本经营预算表" sheetId="19" r:id="rId19"/>
    <sheet name="21社保基金预算表" sheetId="20" r:id="rId20"/>
  </sheets>
  <externalReferences>
    <externalReference r:id="rId23"/>
    <externalReference r:id="rId24"/>
    <externalReference r:id="rId25"/>
  </externalReferences>
  <definedNames>
    <definedName name="_xlnm.Print_Area" localSheetId="6">'20地方国有资本经营预算执行表'!$A$1:$L$16</definedName>
    <definedName name="_xlnm.Print_Area" localSheetId="4">'20基金收入'!$A$1:$F$13</definedName>
    <definedName name="_xlnm.Print_Area" localSheetId="5">'20基金支出'!$A$1:$E$22</definedName>
    <definedName name="_xlnm.Print_Area" localSheetId="7">'20社保基金预算执行表'!$A$1:$M$12</definedName>
    <definedName name="_xlnm.Print_Area" localSheetId="2">'20一般收入'!$A$1:$F$32</definedName>
    <definedName name="_xlnm.Print_Area" localSheetId="3">'20一般支出'!$A$1:$F$28</definedName>
    <definedName name="_xlnm.Print_Area" localSheetId="8">'20债务情况表'!$A$1:$C$60</definedName>
    <definedName name="_xlnm.Print_Area" localSheetId="18">'21国有资本经营预算表'!$A$1:$K$57</definedName>
    <definedName name="_xlnm.Print_Area" localSheetId="16">'21基金收入'!$A$1:$E$13</definedName>
    <definedName name="_xlnm.Print_Area" localSheetId="17">'21基金支出'!$A$1:$I$17</definedName>
    <definedName name="_xlnm.Print_Area" localSheetId="19">'21社保基金预算表'!$A$1:$J$12</definedName>
    <definedName name="_xlnm.Print_Area" localSheetId="13">'21县级“三保”支出需求情况表 （总）'!$A$1:$F$37</definedName>
    <definedName name="_xlnm.Print_Area" localSheetId="15">'21县级“三保”支出预算财力安排情况表'!$A$1:$K$26</definedName>
    <definedName name="_xlnm.Print_Area" localSheetId="14">'21县级“三保”支出预算汇总表'!$A$1:$D$27</definedName>
    <definedName name="_xlnm.Print_Area" localSheetId="10">'21一般收入'!$A$1:$E$31</definedName>
    <definedName name="_xlnm.Print_Area" localSheetId="11">'21一般支出（功能科目）'!$A$1:$I$33</definedName>
    <definedName name="_xlnm.Print_Area" localSheetId="12">'21一般支出（政府经济分类）'!$A$1:$C$80</definedName>
    <definedName name="_xlnm.Print_Area" localSheetId="9">'附件二'!$A$1:$B$28</definedName>
    <definedName name="_xlnm.Print_Area" localSheetId="1">'附件一'!$A$1:$C$23</definedName>
    <definedName name="_xlnm.Print_Titles" localSheetId="4">'20基金收入'!$1:$4</definedName>
    <definedName name="_xlnm.Print_Titles" localSheetId="5">'20基金支出'!$1:$4</definedName>
    <definedName name="_xlnm.Print_Titles" localSheetId="2">'20一般收入'!$1:$4</definedName>
    <definedName name="_xlnm.Print_Titles" localSheetId="8">'20债务情况表'!$4:$4</definedName>
    <definedName name="_xlnm.Print_Titles" localSheetId="18">'21国有资本经营预算表'!$4:$4</definedName>
    <definedName name="_xlnm.Print_Titles" localSheetId="16">'21基金收入'!$1:$4</definedName>
    <definedName name="_xlnm.Print_Titles" localSheetId="17">'21基金支出'!$1:$4</definedName>
    <definedName name="_xlnm.Print_Titles" localSheetId="13">'21县级“三保”支出需求情况表 （总）'!$4:$4</definedName>
    <definedName name="_xlnm.Print_Titles" localSheetId="15">'21县级“三保”支出预算财力安排情况表'!$4:$5</definedName>
    <definedName name="_xlnm.Print_Titles" localSheetId="14">'21县级“三保”支出预算汇总表'!$4:$4</definedName>
    <definedName name="_xlnm.Print_Titles" localSheetId="11">'21一般支出（功能科目）'!$1:$4</definedName>
    <definedName name="_xlnm.Print_Titles" localSheetId="12">'21一般支出（政府经济分类）'!$4:$4</definedName>
    <definedName name="_xlnm.Print_Titles">#N/A</definedName>
    <definedName name="收入科目" localSheetId="7">'[2]收入科目表'!$E$6:$E$45</definedName>
    <definedName name="收入科目" localSheetId="19">'[2]收入科目表'!$E$6:$E$45</definedName>
    <definedName name="收入科目">'[2]收入科目表'!$E$6:$E$45</definedName>
    <definedName name="支出科目" localSheetId="7">'[2]支出科目表'!$D$6:$D$67</definedName>
    <definedName name="支出科目" localSheetId="19">'[2]支出科目表'!$D$6:$D$67</definedName>
    <definedName name="支出科目">'[2]支出科目表'!$D$6:$D$67</definedName>
    <definedName name="总表">#N/A</definedName>
  </definedNames>
  <calcPr fullCalcOnLoad="1" fullPrecision="0"/>
</workbook>
</file>

<file path=xl/comments19.xml><?xml version="1.0" encoding="utf-8"?>
<comments xmlns="http://schemas.openxmlformats.org/spreadsheetml/2006/main">
  <authors>
    <author>SSCEL</author>
  </authors>
  <commentList>
    <comment ref="C42" authorId="0">
      <text>
        <r>
          <rPr>
            <sz val="9"/>
            <rFont val="宋体"/>
            <family val="0"/>
          </rPr>
          <t>加数为平衡整数用，按科目跟国库取整报表一致</t>
        </r>
      </text>
    </comment>
    <comment ref="C23" authorId="0">
      <text>
        <r>
          <rPr>
            <sz val="9"/>
            <rFont val="宋体"/>
            <family val="0"/>
          </rPr>
          <t xml:space="preserve">减数为平衡整数用，按科目跟国库取整报表一致
</t>
        </r>
      </text>
    </comment>
    <comment ref="C22" authorId="0">
      <text>
        <r>
          <rPr>
            <sz val="9"/>
            <rFont val="宋体"/>
            <family val="0"/>
          </rPr>
          <t>减数为平衡整数用，按科目跟国库取整报表一致</t>
        </r>
      </text>
    </comment>
    <comment ref="C11" authorId="0">
      <text>
        <r>
          <rPr>
            <sz val="9"/>
            <rFont val="宋体"/>
            <family val="0"/>
          </rPr>
          <t xml:space="preserve">加数为平衡整数用，按科目跟国库取整报表一致
</t>
        </r>
      </text>
    </comment>
    <comment ref="C28" authorId="0">
      <text>
        <r>
          <rPr>
            <sz val="9"/>
            <rFont val="宋体"/>
            <family val="0"/>
          </rPr>
          <t>减数为平衡整数用，按科目跟国库取整报表一致</t>
        </r>
      </text>
    </comment>
  </commentList>
</comments>
</file>

<file path=xl/sharedStrings.xml><?xml version="1.0" encoding="utf-8"?>
<sst xmlns="http://schemas.openxmlformats.org/spreadsheetml/2006/main" count="984" uniqueCount="487">
  <si>
    <t>附件一</t>
  </si>
  <si>
    <t>　　1．永泰县2020年一般公共预算收入执行情况表</t>
  </si>
  <si>
    <t>　　2．永泰县2020年一般公共预算支出执行情况表</t>
  </si>
  <si>
    <t>　　3．永泰县2020年基金预算收入执行情况表</t>
  </si>
  <si>
    <t>　　4．永泰县2020年基金预算支出执行情况表</t>
  </si>
  <si>
    <t>　　5．永泰县2020年国有资本经营预算执行情况表</t>
  </si>
  <si>
    <t>　　6．永泰县2020年社保基金预算执行情况表</t>
  </si>
  <si>
    <t>　　7．永泰县2020年地方政府债务情况表</t>
  </si>
  <si>
    <t>表1</t>
  </si>
  <si>
    <t>永泰县2020年一般公共预算收入执行情况表</t>
  </si>
  <si>
    <t>单位：万元</t>
  </si>
  <si>
    <t>项    目</t>
  </si>
  <si>
    <t>预算数</t>
  </si>
  <si>
    <t>实际完成数</t>
  </si>
  <si>
    <t>上年
完成数</t>
  </si>
  <si>
    <t>增长%</t>
  </si>
  <si>
    <t>金额</t>
  </si>
  <si>
    <t>完成%</t>
  </si>
  <si>
    <t xml:space="preserve">一、地方一般公共预算收入 </t>
  </si>
  <si>
    <t>1、税收收入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</si>
  <si>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</si>
  <si>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</si>
  <si>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</si>
  <si>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</si>
  <si>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</si>
  <si>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</si>
  <si>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</si>
  <si>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</si>
  <si>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</si>
  <si>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</si>
  <si>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</si>
  <si>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</si>
  <si>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</si>
  <si>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</si>
  <si>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2、非税收入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</si>
  <si>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</si>
  <si>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</si>
  <si>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</si>
  <si>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</si>
  <si>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</si>
  <si>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</si>
  <si>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</si>
  <si>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</si>
  <si>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二、中央一般公共预算收入</t>
  </si>
  <si>
    <t>三、一般公共预算总收入</t>
  </si>
  <si>
    <t>表2</t>
  </si>
  <si>
    <t>永泰县2020年一般公共预算支出执行情况表</t>
  </si>
  <si>
    <t>2019年
支出数　</t>
  </si>
  <si>
    <t>2020年　</t>
  </si>
  <si>
    <t>增减说明</t>
  </si>
  <si>
    <t>支出数</t>
  </si>
  <si>
    <t>增减额</t>
  </si>
  <si>
    <t>增减%</t>
  </si>
  <si>
    <t>一般公共预算支出合计</t>
  </si>
  <si>
    <t xml:space="preserve">   201一般公共服务支出</t>
  </si>
  <si>
    <t xml:space="preserve">   203国防支出</t>
  </si>
  <si>
    <t>八项支出</t>
  </si>
  <si>
    <t xml:space="preserve">   204公共安全支出</t>
  </si>
  <si>
    <t xml:space="preserve">   205教育支出</t>
  </si>
  <si>
    <t>主要是项目建设及上级补助减少</t>
  </si>
  <si>
    <t>民生支出</t>
  </si>
  <si>
    <t xml:space="preserve">   206科学技术支出</t>
  </si>
  <si>
    <t xml:space="preserve">   207文化旅游体育与传媒支出</t>
  </si>
  <si>
    <t>上级补助及项目业务经费增加</t>
  </si>
  <si>
    <t xml:space="preserve">   208社会保障和就业支出</t>
  </si>
  <si>
    <t>上级补助及职业年金、养老金单位补缴、退休费增加</t>
  </si>
  <si>
    <t xml:space="preserve">   210卫生健康支出</t>
  </si>
  <si>
    <t>疫情防控等上级补助及项目建设增加</t>
  </si>
  <si>
    <t xml:space="preserve">   211节能环保支出</t>
  </si>
  <si>
    <t>上级补助减少</t>
  </si>
  <si>
    <t xml:space="preserve">   212城乡社区支出</t>
  </si>
  <si>
    <t>项目建设及上级补助增加</t>
  </si>
  <si>
    <t xml:space="preserve">   213农林水支出</t>
  </si>
  <si>
    <t xml:space="preserve">   214交通运输支出</t>
  </si>
  <si>
    <t xml:space="preserve">   215资源勘探信息等支出</t>
  </si>
  <si>
    <t xml:space="preserve">   216商业服务业等支出</t>
  </si>
  <si>
    <t xml:space="preserve">   217金融支出</t>
  </si>
  <si>
    <t xml:space="preserve">   220自然资源海洋气象等支出</t>
  </si>
  <si>
    <t xml:space="preserve">   221住房保障支出</t>
  </si>
  <si>
    <t>主要是安置房项目债券资金及上级补助增加</t>
  </si>
  <si>
    <t xml:space="preserve">   222粮油物资储备支出</t>
  </si>
  <si>
    <t>主要是粮食风险基金减少</t>
  </si>
  <si>
    <t xml:space="preserve">   224灾害防治及应急管理支出</t>
  </si>
  <si>
    <t>上级补助增加</t>
  </si>
  <si>
    <t xml:space="preserve">   229其他支出</t>
  </si>
  <si>
    <t xml:space="preserve">   232债务付息支出</t>
  </si>
  <si>
    <t>2020年上级贴息补助1747万元科目转列扶贫支出，导致该科目支出减少。</t>
  </si>
  <si>
    <t xml:space="preserve">   233债务发行费用支出</t>
  </si>
  <si>
    <t>表3</t>
  </si>
  <si>
    <t>永泰县2020年基金预算收入执行情况表</t>
  </si>
  <si>
    <t>上年
同期</t>
  </si>
  <si>
    <t>增长
（%）</t>
  </si>
  <si>
    <t>完成
（%）</t>
  </si>
  <si>
    <t>一、政府性基金收入</t>
  </si>
  <si>
    <t>国有土地使用权出让金收入</t>
  </si>
  <si>
    <t>国有土地收益基金收入</t>
  </si>
  <si>
    <t>农业土地开发资金收入</t>
  </si>
  <si>
    <t>城市基础设施配套费收入</t>
  </si>
  <si>
    <t>污水处理费收入</t>
  </si>
  <si>
    <t>彩票公益金收入</t>
  </si>
  <si>
    <t>其他政府性基金收入</t>
  </si>
  <si>
    <t>表4</t>
  </si>
  <si>
    <t>永泰县2020年基金预算支出执行情况表</t>
  </si>
  <si>
    <t>项          目</t>
  </si>
  <si>
    <t>一、政府性基金支出合计</t>
  </si>
  <si>
    <t xml:space="preserve"> 20707国家电影事业发展专项资金安排的支出</t>
  </si>
  <si>
    <t xml:space="preserve"> 20709旅游发展基金支出</t>
  </si>
  <si>
    <t xml:space="preserve"> 20822大中型水库移民后期扶持基金支出</t>
  </si>
  <si>
    <t xml:space="preserve"> 21208国有土地使用权出让收入安排的支出</t>
  </si>
  <si>
    <t xml:space="preserve"> 21210国有土地收益基金支出</t>
  </si>
  <si>
    <t xml:space="preserve"> 21211农业土地开发资金支出</t>
  </si>
  <si>
    <t>21213城市基础设施配套费安排的支出</t>
  </si>
  <si>
    <t>21214污水处理费收入安排的支出</t>
  </si>
  <si>
    <t>21366大中型水库库区基金安排的支出</t>
  </si>
  <si>
    <t>21369国家重大水利工程建设基金安排的支出</t>
  </si>
  <si>
    <t>21471政府收费公路专项债券收入安排的支出</t>
  </si>
  <si>
    <t>22904其他政府性基金及对应专项债务收入安排的支出</t>
  </si>
  <si>
    <t>22960彩票公益金安排的支出</t>
  </si>
  <si>
    <t>23204地方政府专项债务付息支出</t>
  </si>
  <si>
    <t>23304地方政府专项债务发行费用支出</t>
  </si>
  <si>
    <t>23401基础设施建设（抗疫特别国债安排的支出）</t>
  </si>
  <si>
    <t>表5</t>
  </si>
  <si>
    <t>永泰县2020年国有资本经营预算执行情况表</t>
  </si>
  <si>
    <t>收          入</t>
  </si>
  <si>
    <t>支          出</t>
  </si>
  <si>
    <t>项     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</si>
  <si>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</si>
  <si>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</si>
  <si>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</si>
  <si>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</si>
  <si>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</si>
  <si>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</si>
  <si>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</si>
  <si>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</si>
  <si>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
经营预算收入</t>
  </si>
  <si>
    <t>五、其他国有资本经营预算支出</t>
  </si>
  <si>
    <t>本年收入合计</t>
  </si>
  <si>
    <t>本年支出合计</t>
  </si>
  <si>
    <t>上年结转</t>
  </si>
  <si>
    <t>结转下年</t>
  </si>
  <si>
    <t>上级补助</t>
  </si>
  <si>
    <t>收 入 总 计</t>
  </si>
  <si>
    <t>支 出 总 计</t>
  </si>
  <si>
    <t>表6</t>
  </si>
  <si>
    <t>永泰县2020年社保基金预算执行情况表</t>
  </si>
  <si>
    <t>单位:万元</t>
  </si>
  <si>
    <t>险  种</t>
  </si>
  <si>
    <t>2019年
收支结余</t>
  </si>
  <si>
    <t>基 金 收 入</t>
  </si>
  <si>
    <t>基 金 支 出</t>
  </si>
  <si>
    <t>2020年
收支结余</t>
  </si>
  <si>
    <t>2020年
预算数</t>
  </si>
  <si>
    <t>2020年
完成数</t>
  </si>
  <si>
    <t>完成
％</t>
  </si>
  <si>
    <t>增减
％</t>
  </si>
  <si>
    <t>机关事业单位养老保险基金</t>
  </si>
  <si>
    <t xml:space="preserve">    其中：保险费收入</t>
  </si>
  <si>
    <t xml:space="preserve">          财政补贴收入</t>
  </si>
  <si>
    <t>城乡居民社会养老保险基金</t>
  </si>
  <si>
    <t>合   计</t>
  </si>
  <si>
    <t>表7</t>
  </si>
  <si>
    <t>永泰县2020年地方政府债务情况表</t>
  </si>
  <si>
    <t>项目内容</t>
  </si>
  <si>
    <t>备注</t>
  </si>
  <si>
    <t>一、政府债务余额情况</t>
  </si>
  <si>
    <t>2019年末债务余额</t>
  </si>
  <si>
    <t>　其中：政府负有偿还责任的债务</t>
  </si>
  <si>
    <t>　　　　　其中：一般债务</t>
  </si>
  <si>
    <t>　　　　　　　　　其中：外债转贷</t>
  </si>
  <si>
    <t>　　　　　　　　专项债务</t>
  </si>
  <si>
    <t>　　　　　　　　　其中：土地储备专债</t>
  </si>
  <si>
    <t>　　　　　　　　　　　　收费公路专债</t>
  </si>
  <si>
    <t>　　　　政府负有担保责任的债务</t>
  </si>
  <si>
    <t>　　　　政府可能承担一定救助责任的债务</t>
  </si>
  <si>
    <t>2020年新增债务额</t>
  </si>
  <si>
    <t>2020年偿还债务本金</t>
  </si>
  <si>
    <t>2020年末债务余额</t>
  </si>
  <si>
    <t>二、政府债务限额情况</t>
  </si>
  <si>
    <t>2019年债务限额</t>
  </si>
  <si>
    <t>　其中：一般债务限额</t>
  </si>
  <si>
    <t>　　　　　其中：外债转贷限额</t>
  </si>
  <si>
    <t>　　　　专项债务限额</t>
  </si>
  <si>
    <t>　　　　　其中：土地储备专债限额</t>
  </si>
  <si>
    <t>　　　　　　　　收费公路专债限额</t>
  </si>
  <si>
    <t>2020年新增债务限额</t>
  </si>
  <si>
    <t>2020年债务限额</t>
  </si>
  <si>
    <t>附件二</t>
  </si>
  <si>
    <t>　永泰县2021年预算收支预期表目录</t>
  </si>
  <si>
    <t>　　　　　 　 　　（草案）</t>
  </si>
  <si>
    <t>1．2021年一般公共预算收入预期表</t>
  </si>
  <si>
    <t>2．2021年一般公共预算支出情况表</t>
  </si>
  <si>
    <t>3．2021年本级一般公共预算支出政府经济分类情况表</t>
  </si>
  <si>
    <t>4．2021年县级“三保”支出省定标准需求情况表</t>
  </si>
  <si>
    <t>5．2021年“三保”支出预算安排情况表</t>
  </si>
  <si>
    <t>6．2021年县级“三保”支出预算财力来源分配表</t>
  </si>
  <si>
    <t>7．2021年基金预算收入预期表</t>
  </si>
  <si>
    <t>8．2021年基金预算支出情况表</t>
  </si>
  <si>
    <t>9．2021年国有资本经营预算收支情况表</t>
  </si>
  <si>
    <t>10．2021年社保基金预算收支情况表</t>
  </si>
  <si>
    <t>永泰县2021年一般公共预算收入预期表</t>
  </si>
  <si>
    <t>2020年
收入完成数</t>
  </si>
  <si>
    <t>2021年预算数　</t>
  </si>
  <si>
    <t>收入数</t>
  </si>
  <si>
    <t>比增%</t>
  </si>
  <si>
    <t>一、地方一般公共预算收入</t>
  </si>
  <si>
    <t>2020年</t>
  </si>
  <si>
    <t>2021年</t>
  </si>
  <si>
    <t>　　　其中：教育费附加收入</t>
  </si>
  <si>
    <t>从地方土地出让收益计提的教育资金收入</t>
  </si>
  <si>
    <t>农田水利建设资金收入</t>
  </si>
  <si>
    <t>残疾人就业保障金收入</t>
  </si>
  <si>
    <t>森林植被恢复费收入</t>
  </si>
  <si>
    <t>永泰县2021年一般公共预算支出情况表</t>
  </si>
  <si>
    <t>2020年预算数</t>
  </si>
  <si>
    <t>支出数　</t>
  </si>
  <si>
    <t>其中：</t>
  </si>
  <si>
    <t>剔除上级
项目补助
后增减额</t>
  </si>
  <si>
    <t>同口径　
增长%</t>
  </si>
  <si>
    <t>可统筹的
财力安排</t>
  </si>
  <si>
    <t>项目转移支
付补助安排</t>
  </si>
  <si>
    <t xml:space="preserve">   227预备费</t>
  </si>
  <si>
    <t>　说明：1.212城乡社区支出预算减少70.4%，主要是上年南城区农贸综合服务市场项目资本金减少7000万元；213农林水支出预算减少15.5%，</t>
  </si>
  <si>
    <t>　　　　　主要是森林植被恢复费收入预算减少而形成支出预算减少1100万元、总财力减少而相应减少涉农资金预留1000万元；229其他支出预算</t>
  </si>
  <si>
    <t>　　　　　减少24.1%，主要是绩效奖金加大单位细化力度减少预留5651万元、总财力减少而相应减少企业奖励预留3000万元。</t>
  </si>
  <si>
    <t>　　　　2.安排预备费3000万元，用于新冠肺炎疫情防控、突发事件处理增加的支出。</t>
  </si>
  <si>
    <t>　　　　3.另外由本级一般公共预算财力安排的一般债务还本支出7,000万元，在线下反映，本表不体现。</t>
  </si>
  <si>
    <t>永泰县2021年一般公共预算支出政府经济分类情况表</t>
  </si>
  <si>
    <t>项   目</t>
  </si>
  <si>
    <t>当年预算数</t>
  </si>
  <si>
    <t>其中：
  基本支出预算数</t>
  </si>
  <si>
    <t>总   计</t>
  </si>
  <si>
    <t>一、机关工资福利支出</t>
  </si>
  <si>
    <t>机关工资福利支出</t>
  </si>
  <si>
    <t>小计</t>
  </si>
  <si>
    <t>工资奖金津补贴(50101)</t>
  </si>
  <si>
    <t>社会保障缴费(50102)</t>
  </si>
  <si>
    <t>住房公积金(50103)</t>
  </si>
  <si>
    <t>其他工资福利支出(50199)</t>
  </si>
  <si>
    <t>二、机关商品和服务支出</t>
  </si>
  <si>
    <t>机关商品和服务支出</t>
  </si>
  <si>
    <t>办公经费(50201)</t>
  </si>
  <si>
    <t>会议费(50202)</t>
  </si>
  <si>
    <t>培训费(50203)</t>
  </si>
  <si>
    <t>专用材料购置费(50204)</t>
  </si>
  <si>
    <t>委托业务费(50205)</t>
  </si>
  <si>
    <t>公务接待费(50206)</t>
  </si>
  <si>
    <t>因公出国（境）费用(50207)</t>
  </si>
  <si>
    <t>因公出国（境）?用(50207)</t>
  </si>
  <si>
    <t>公务用车运行维护费(50208)</t>
  </si>
  <si>
    <t>维修（护）费(50209)</t>
  </si>
  <si>
    <t>其他商品和服务支出(50299)</t>
  </si>
  <si>
    <t>三、机关资本性支出（一）</t>
  </si>
  <si>
    <t>机关资本性支出（一）</t>
  </si>
  <si>
    <t>房屋建筑物购建(50301)</t>
  </si>
  <si>
    <t>基础设施建设(50302)</t>
  </si>
  <si>
    <t>公务用车购置(50303)</t>
  </si>
  <si>
    <t>土地征迁补偿和安置支出(50305)</t>
  </si>
  <si>
    <t>设备购置(50306)</t>
  </si>
  <si>
    <t>大型修缮(50307)</t>
  </si>
  <si>
    <t>其他资本性支出(50399)</t>
  </si>
  <si>
    <t>四、机关资本性支出（二）</t>
  </si>
  <si>
    <t>机关资本性支出（二）</t>
  </si>
  <si>
    <t>房屋建筑物购建(50401)</t>
  </si>
  <si>
    <t>基础设施建设(50402)</t>
  </si>
  <si>
    <t>公务用车购置(50403)</t>
  </si>
  <si>
    <t>设备购置(50404)</t>
  </si>
  <si>
    <t>大型修缮(50405)</t>
  </si>
  <si>
    <t>其他资本性支出(50499)</t>
  </si>
  <si>
    <t>五、对事业单位经常性补助</t>
  </si>
  <si>
    <t>对事业单位经常性补助</t>
  </si>
  <si>
    <t>工资福利支出(50501)</t>
  </si>
  <si>
    <t>商品和服务支出(50502)</t>
  </si>
  <si>
    <t>其他对事业单位补助(50599)</t>
  </si>
  <si>
    <t>六、对事业单位资本性补助</t>
  </si>
  <si>
    <t>对事业单位资本性补助</t>
  </si>
  <si>
    <t>资本性支出（一）(50601)</t>
  </si>
  <si>
    <t>?本性支出（一）(50601)</t>
  </si>
  <si>
    <t>资本性支出（二）(50602)</t>
  </si>
  <si>
    <t>?本性支出（二）(50602)</t>
  </si>
  <si>
    <t>七、对企业补助</t>
  </si>
  <si>
    <t>对企业补助</t>
  </si>
  <si>
    <t>费用补贴(50701)</t>
  </si>
  <si>
    <t>利息补贴(50702)</t>
  </si>
  <si>
    <t>其他对企业补助(50799)</t>
  </si>
  <si>
    <t>八、对企业资本性支出</t>
  </si>
  <si>
    <t>对企业资本性支出</t>
  </si>
  <si>
    <t>对企业资本性支出（一）(50801)</t>
  </si>
  <si>
    <t>对企业资本性支出（二）(50802)</t>
  </si>
  <si>
    <t>九、对个人和家庭的补助</t>
  </si>
  <si>
    <t>对个人和家庭的补助</t>
  </si>
  <si>
    <t>社会福利和救助(50901)</t>
  </si>
  <si>
    <t>助学金(50902)</t>
  </si>
  <si>
    <t>个人农业生产补贴(50903)</t>
  </si>
  <si>
    <t>离退休费(50905)</t>
  </si>
  <si>
    <t>其他对个人和家庭补助(50999)</t>
  </si>
  <si>
    <t>十、对社会保障基金补助</t>
  </si>
  <si>
    <t>对社会保障基金补助</t>
  </si>
  <si>
    <t>对社会保险基金补助(51002)</t>
  </si>
  <si>
    <t>补充全国社会保障基金(51003)</t>
  </si>
  <si>
    <t>十一、债务利息及费用支出</t>
  </si>
  <si>
    <t>债务利息及费用支出</t>
  </si>
  <si>
    <t>国内债务付息(51101)</t>
  </si>
  <si>
    <t>国外债务付息(51102)</t>
  </si>
  <si>
    <t>国内债务发行费用(51103)</t>
  </si>
  <si>
    <t>国外债务发行费用(51104)</t>
  </si>
  <si>
    <t>十二、债务还本支出</t>
  </si>
  <si>
    <t>债务还本支出</t>
  </si>
  <si>
    <t>国内债务还本(51201)
（线下预算7000万元，不在本表体现）</t>
  </si>
  <si>
    <t>国内债务还本(51201)</t>
  </si>
  <si>
    <t>国外债务还本(51202)</t>
  </si>
  <si>
    <t>十三、转移性支出</t>
  </si>
  <si>
    <t>转移性支出</t>
  </si>
  <si>
    <t>上下级政府间转移性支出(51301)</t>
  </si>
  <si>
    <t>援助其他地区支出(51302)</t>
  </si>
  <si>
    <t>债务转贷(51303)</t>
  </si>
  <si>
    <t>调出资金(51304)</t>
  </si>
  <si>
    <t>十四、预备费及预留</t>
  </si>
  <si>
    <t>预备费及预留</t>
  </si>
  <si>
    <t>预备费(51401)</t>
  </si>
  <si>
    <t>预留(51402)</t>
  </si>
  <si>
    <t>十五、其他支出</t>
  </si>
  <si>
    <t>其他支出</t>
  </si>
  <si>
    <t>赠与(59906)</t>
  </si>
  <si>
    <t>国家赔偿费用支出(59907)</t>
  </si>
  <si>
    <t>对民间非营利组织和群众性自治组织补贴(59908)</t>
  </si>
  <si>
    <t>其他支出(59999)</t>
  </si>
  <si>
    <t>2021年县级“三保”支出省定标准需求情况表</t>
  </si>
  <si>
    <t>项目（类）</t>
  </si>
  <si>
    <t>项目（款）</t>
  </si>
  <si>
    <t>项目（项）</t>
  </si>
  <si>
    <t>对应标准
(元/年)</t>
  </si>
  <si>
    <t>对应数量
（人）</t>
  </si>
  <si>
    <t>按省定标准和范围
测算的资金需求
（万元）</t>
  </si>
  <si>
    <t>剔除由市级统筹的城乡居民基本医疗保险需求后合计</t>
  </si>
  <si>
    <t>合计</t>
  </si>
  <si>
    <t>保工资（人员经费）</t>
  </si>
  <si>
    <t>在职基本工资</t>
  </si>
  <si>
    <t>在职年终一次性奖金</t>
  </si>
  <si>
    <t>离休人员经费</t>
  </si>
  <si>
    <t>地方津补贴</t>
  </si>
  <si>
    <t>事业单位绩效工资</t>
  </si>
  <si>
    <t>在职工资附加性支出</t>
  </si>
  <si>
    <t>机关人员职务与职级并行制度</t>
  </si>
  <si>
    <t>乡镇工作补贴</t>
  </si>
  <si>
    <t>差额拨款单位财政补助职业年金</t>
  </si>
  <si>
    <t>完善人民警察工资待遇政策</t>
  </si>
  <si>
    <t>保运转（公用经费）</t>
  </si>
  <si>
    <t>保民生</t>
  </si>
  <si>
    <t>扶贫支出</t>
  </si>
  <si>
    <t>教育支出</t>
  </si>
  <si>
    <t>学前教育幼儿资助</t>
  </si>
  <si>
    <t>城乡义务教育生均公用经费</t>
  </si>
  <si>
    <t>义务教育阶段特殊教育学校和随班就读残疾学生生均公用经费</t>
  </si>
  <si>
    <t>家庭经济困难学生生活补助</t>
  </si>
  <si>
    <t>普通高中学生资助-家庭经济困难学生国家助学金</t>
  </si>
  <si>
    <t>中职教育学生资助</t>
  </si>
  <si>
    <t>农村义务教育学生营养改善计划</t>
  </si>
  <si>
    <t>文化支出</t>
  </si>
  <si>
    <t>农村文化建设支出</t>
  </si>
  <si>
    <t>社会保障支出</t>
  </si>
  <si>
    <t>城市居民最低生活保障金</t>
  </si>
  <si>
    <t>农村居民最低生活保障金</t>
  </si>
  <si>
    <t>城乡居民社会养老保险</t>
  </si>
  <si>
    <t>孤儿基本生活保障</t>
  </si>
  <si>
    <t>卫生健康支出</t>
  </si>
  <si>
    <t>城乡居民基本医疗保险</t>
  </si>
  <si>
    <t>基本公共卫生服务</t>
  </si>
  <si>
    <t>计划生育支出</t>
  </si>
  <si>
    <t>村级支出</t>
  </si>
  <si>
    <t>其他基本民生支出</t>
  </si>
  <si>
    <t>　说明：城乡居民基本医疗保险从2019年起全部上划市级统筹；因永泰属于一类补助县，财政补助由省级</t>
  </si>
  <si>
    <t>　　　　承担80%、市级承担21%，县级不承担，省市补助也未下达到县级。</t>
  </si>
  <si>
    <t>2021年“三保”支出预算安排情况表</t>
  </si>
  <si>
    <t>2020年一般公共
预算支出数</t>
  </si>
  <si>
    <t>义教阶段特教学校和随班就读残疾学生生均公用经费</t>
  </si>
  <si>
    <t>　说明：城乡居民基本医疗保险从2019年起全部上划市级统筹；因永泰属于一类补助县，财政补助由</t>
  </si>
  <si>
    <t>　　　　省级承担80%、市级承担21%，县级不承担，省市补助也未下达到县级。</t>
  </si>
  <si>
    <t>附表6</t>
  </si>
  <si>
    <t>2021年县级“三保”支出预算财力来源分配表</t>
  </si>
  <si>
    <t>可用财力
小计</t>
  </si>
  <si>
    <t>地方一般公共
预算收入</t>
  </si>
  <si>
    <t>上级补助收入</t>
  </si>
  <si>
    <t>调入资金
（动用调节金）</t>
  </si>
  <si>
    <t>上解支出
（扣除项）</t>
  </si>
  <si>
    <t>税收返还
收入</t>
  </si>
  <si>
    <t>一般性转移支付
收入(不含共同事权
转移支付收入）</t>
  </si>
  <si>
    <t>可用于“三保”
的共同事权转移
支付收入</t>
  </si>
  <si>
    <t>可用于“三保”
的专项转移支付
收入</t>
  </si>
  <si>
    <t>保工资</t>
  </si>
  <si>
    <t>保运转</t>
  </si>
  <si>
    <t>　说明：另外的城乡居民基本医疗保险从2019年起全部上划市级统筹；因永泰属于一类补助县，财政补助由省级承担80%、市级承担21%，县级不承担，省市补助也未下达到县级。故不需安排相应财力。</t>
  </si>
  <si>
    <t>永泰县2021年基金预算收入预期表</t>
  </si>
  <si>
    <t>2020年               收入完成数</t>
  </si>
  <si>
    <t>收入数　</t>
  </si>
  <si>
    <t>政府性基金收入</t>
  </si>
  <si>
    <t>表8</t>
  </si>
  <si>
    <t>永泰县2021年基金预算支出情况表</t>
  </si>
  <si>
    <t>项  目</t>
  </si>
  <si>
    <t>剔除上级
专项补助
后增减额</t>
  </si>
  <si>
    <t>专项转移
支付补助
安排</t>
  </si>
  <si>
    <t>政府性基金支出合计</t>
  </si>
  <si>
    <t>　20707国家电影事业发展专项资金安排的支出</t>
  </si>
  <si>
    <t>　21208国有土地使用权出让收入安排的支出</t>
  </si>
  <si>
    <t>　21210国有土地收益基金支出</t>
  </si>
  <si>
    <t>　21211农业土地开发资金支出</t>
  </si>
  <si>
    <t>　21213城市基础设施配套费安排的支出</t>
  </si>
  <si>
    <t>　21214污水处理费收入安排的支出</t>
  </si>
  <si>
    <t>　22904其他政府性基金及对应专项债务收入安排的支出</t>
  </si>
  <si>
    <t>　22960彩票公益金安排的支出</t>
  </si>
  <si>
    <t>　23204地方政府专项债务付息支出</t>
  </si>
  <si>
    <r>
      <t>　说明：另外由本级土地基金财力安排的专项债务还本支出</t>
    </r>
    <r>
      <rPr>
        <sz val="10"/>
        <rFont val="Arial"/>
        <family val="2"/>
      </rPr>
      <t>11</t>
    </r>
    <r>
      <rPr>
        <sz val="10"/>
        <rFont val="宋体"/>
        <family val="0"/>
      </rPr>
      <t>,</t>
    </r>
    <r>
      <rPr>
        <sz val="10"/>
        <rFont val="Arial"/>
        <family val="2"/>
      </rPr>
      <t>000</t>
    </r>
    <r>
      <rPr>
        <sz val="10"/>
        <rFont val="宋体"/>
        <family val="0"/>
      </rPr>
      <t>万元，在线下反映，本表不体现。</t>
    </r>
  </si>
  <si>
    <t>23104地方政府专项债务还本支出</t>
  </si>
  <si>
    <t>表9</t>
  </si>
  <si>
    <t>永泰县2021年国有资本经营预算收支计划草案</t>
  </si>
  <si>
    <t>收入科目</t>
  </si>
  <si>
    <t>单位</t>
  </si>
  <si>
    <t>2021年
预算数</t>
  </si>
  <si>
    <t>支出科目</t>
  </si>
  <si>
    <t>103060113运输企业利润收入</t>
  </si>
  <si>
    <t>永泰县渣土运营有限公司</t>
  </si>
  <si>
    <t>22301解决历史遗留问题及改革成本支出</t>
  </si>
  <si>
    <t>103060116投资服务企业利润收入</t>
  </si>
  <si>
    <t>永泰县永业投资有限公司</t>
  </si>
  <si>
    <t>22302国有企业资本金注入</t>
  </si>
  <si>
    <t>103060198其他国有资本经营预算企业利润收入</t>
  </si>
  <si>
    <t>永泰县永阳后勤服务有限公司</t>
  </si>
  <si>
    <t>永泰县永阳地热公司</t>
  </si>
  <si>
    <t>永泰县永阳保安服务有限公司</t>
  </si>
  <si>
    <t>103060120房地产企业利润收入</t>
  </si>
  <si>
    <t>永泰县永大房地产开发有限公司</t>
  </si>
  <si>
    <t>103060124医药企业利润收入</t>
  </si>
  <si>
    <t>永泰县医药公司</t>
  </si>
  <si>
    <t>103060118贸易企业利润收入</t>
  </si>
  <si>
    <t>永泰县物资公司</t>
  </si>
  <si>
    <t>永泰县物联公司</t>
  </si>
  <si>
    <t>永泰县五交化公司</t>
  </si>
  <si>
    <t>永泰县文投建设发展有限公司</t>
  </si>
  <si>
    <t>103060131教育文化广播企业利润收入</t>
  </si>
  <si>
    <t>永泰县文体产业发展有限公司</t>
  </si>
  <si>
    <t>103060119建筑施工企业利润收入</t>
  </si>
  <si>
    <t>永泰县嵩阳古镇建设投资有限公司</t>
  </si>
  <si>
    <t>103060105电力企业利润收入</t>
  </si>
  <si>
    <t>永泰县水电发展有限公司</t>
  </si>
  <si>
    <t>永泰县数字投资发展有限公司</t>
  </si>
  <si>
    <t>永泰县食品公司</t>
  </si>
  <si>
    <t>永泰县食品厂</t>
  </si>
  <si>
    <t>永泰县商业总公司</t>
  </si>
  <si>
    <t>103060107煤炭企业利润收入</t>
  </si>
  <si>
    <t>永泰县燃料公司</t>
  </si>
  <si>
    <t>103060125农林牧渔企业利润收入</t>
  </si>
  <si>
    <t>永泰县农业机械公司</t>
  </si>
  <si>
    <t>永泰县民生水利投资有限公司</t>
  </si>
  <si>
    <t>永泰县旅游总公司</t>
  </si>
  <si>
    <t>永泰县粮食批发商场</t>
  </si>
  <si>
    <t>永泰县粮食经济开发总公司</t>
  </si>
  <si>
    <t>永泰县粮食购销公司</t>
  </si>
  <si>
    <t>永泰县劳务派遣有限公司</t>
  </si>
  <si>
    <t>永泰县交通建设投资有限公司</t>
  </si>
  <si>
    <t>永泰县建筑设计院</t>
  </si>
  <si>
    <t>永泰县加饭酒厂</t>
  </si>
  <si>
    <t>永泰县葫芦娃旅行社有限公司</t>
  </si>
  <si>
    <t>永泰县国资营运公司</t>
  </si>
  <si>
    <t>永泰县国有林业开发有限公司</t>
  </si>
  <si>
    <t>永泰县供销总公司</t>
  </si>
  <si>
    <t>永泰县副食品公司</t>
  </si>
  <si>
    <t>永泰县东部新城实业有限公司</t>
  </si>
  <si>
    <t>永泰县电影放映有限公司</t>
  </si>
  <si>
    <t>永泰县城乡建设发展有限公司</t>
  </si>
  <si>
    <t>永泰县城投实业集团有限公司</t>
  </si>
  <si>
    <t>永泰县城关粮油加工厂</t>
  </si>
  <si>
    <t>永泰县北斗农场</t>
  </si>
  <si>
    <t>永泰县百货公司</t>
  </si>
  <si>
    <t>永泰文化旅游投资有限公司</t>
  </si>
  <si>
    <t>永泰海峡水业有限公司</t>
  </si>
  <si>
    <t>永大建筑工程有限公司</t>
  </si>
  <si>
    <t>县城投房屋征收服务中心</t>
  </si>
  <si>
    <t>荣华物业有限公司</t>
  </si>
  <si>
    <t>福建省大樟实业有限公司</t>
  </si>
  <si>
    <t>福建均泰国际贸易有限公司</t>
  </si>
  <si>
    <t>永泰县智慧信息产业园开发有限公司</t>
  </si>
  <si>
    <t>收入合计</t>
  </si>
  <si>
    <t>支出合计</t>
  </si>
  <si>
    <t>表10</t>
  </si>
  <si>
    <t>永泰县2021年社保基金预算收支计划草案</t>
  </si>
  <si>
    <t>2021年
收支结余</t>
  </si>
  <si>
    <t>备 注</t>
  </si>
  <si>
    <t xml:space="preserve">  永泰县2020年预算执行情况表目录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</si>
</sst>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  <numFmt numFmtId="179" formatCode="#,##0.00_ "/>
    <numFmt numFmtId="180" formatCode="0.00_);[Red]\(0.00\)"/>
    <numFmt numFmtId="181" formatCode="0_);[Red]\(0\)"/>
    <numFmt numFmtId="182" formatCode="0_ "/>
    <numFmt numFmtId="183" formatCode="* #,##0.0;* \-#,##0.0;* &quot;&quot;??;@"/>
    <numFmt numFmtId="184" formatCode="0.00_ "/>
    <numFmt numFmtId="185" formatCode="0.0_);[Red]\(0.0\)"/>
    <numFmt numFmtId="186" formatCode="_ * #,##0_ ;_ * \-#,##0_ ;_ * &quot;-&quot;??_ ;_ @_ 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0"/>
      <name val="华文细黑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9"/>
      <color indexed="8"/>
      <name val="宋体"/>
      <family val="0"/>
    </font>
    <font>
      <b/>
      <sz val="12"/>
      <name val="黑体"/>
      <family val="3"/>
    </font>
    <font>
      <b/>
      <sz val="18"/>
      <color indexed="8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b/>
      <sz val="16"/>
      <name val="黑体"/>
      <family val="3"/>
    </font>
    <font>
      <sz val="11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Courier"/>
      <family val="3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47" fillId="0" borderId="0" applyNumberFormat="0" applyFill="0" applyBorder="0" applyAlignment="0" applyProtection="0"/>
    <xf numFmtId="37" fontId="40" fillId="0" borderId="0">
      <alignment/>
      <protection/>
    </xf>
    <xf numFmtId="0" fontId="48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42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>
      <alignment vertical="center"/>
      <protection/>
    </xf>
    <xf numFmtId="0" fontId="3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2" borderId="5" applyNumberFormat="0" applyAlignment="0" applyProtection="0"/>
    <xf numFmtId="0" fontId="29" fillId="13" borderId="6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0" fillId="7" borderId="0" applyNumberFormat="0" applyBorder="0" applyAlignment="0" applyProtection="0"/>
    <xf numFmtId="0" fontId="44" fillId="12" borderId="8" applyNumberFormat="0" applyAlignment="0" applyProtection="0"/>
    <xf numFmtId="0" fontId="32" fillId="7" borderId="5" applyNumberFormat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320">
    <xf numFmtId="0" fontId="0" fillId="0" borderId="0" xfId="0" applyAlignment="1">
      <alignment vertical="center"/>
    </xf>
    <xf numFmtId="0" fontId="0" fillId="0" borderId="0" xfId="63" applyFont="1">
      <alignment vertical="center"/>
      <protection/>
    </xf>
    <xf numFmtId="0" fontId="0" fillId="0" borderId="0" xfId="63">
      <alignment vertical="center"/>
      <protection/>
    </xf>
    <xf numFmtId="176" fontId="0" fillId="0" borderId="0" xfId="65" applyNumberFormat="1" applyFont="1" applyAlignment="1">
      <alignment horizontal="left" vertical="center"/>
      <protection/>
    </xf>
    <xf numFmtId="0" fontId="1" fillId="0" borderId="0" xfId="59" applyNumberFormat="1" applyFont="1" applyFill="1" applyAlignment="1" applyProtection="1">
      <alignment horizontal="center" vertical="center" wrapText="1"/>
      <protection/>
    </xf>
    <xf numFmtId="0" fontId="0" fillId="0" borderId="0" xfId="59" applyFont="1" applyFill="1" applyAlignment="1">
      <alignment vertical="center" wrapText="1"/>
      <protection/>
    </xf>
    <xf numFmtId="0" fontId="0" fillId="0" borderId="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49" fontId="0" fillId="0" borderId="10" xfId="59" applyNumberFormat="1" applyFont="1" applyFill="1" applyBorder="1" applyAlignment="1" applyProtection="1">
      <alignment horizontal="left" vertical="center" wrapText="1"/>
      <protection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49" fontId="0" fillId="0" borderId="10" xfId="59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63" applyNumberFormat="1">
      <alignment vertical="center"/>
      <protection/>
    </xf>
    <xf numFmtId="176" fontId="0" fillId="0" borderId="0" xfId="65" applyNumberFormat="1" applyFont="1" applyAlignment="1">
      <alignment horizontal="right" vertical="center"/>
      <protection/>
    </xf>
    <xf numFmtId="0" fontId="0" fillId="0" borderId="0" xfId="59" applyFont="1" applyAlignment="1">
      <alignment horizontal="right" vertical="center" wrapText="1"/>
      <protection/>
    </xf>
    <xf numFmtId="179" fontId="0" fillId="0" borderId="10" xfId="0" applyNumberFormat="1" applyFont="1" applyBorder="1" applyAlignment="1">
      <alignment horizontal="justify" vertical="center"/>
    </xf>
    <xf numFmtId="0" fontId="0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0" fillId="0" borderId="0" xfId="60" applyAlignment="1">
      <alignment horizontal="center" vertical="center" wrapText="1"/>
      <protection/>
    </xf>
    <xf numFmtId="0" fontId="0" fillId="0" borderId="0" xfId="60" applyFill="1" applyAlignment="1">
      <alignment horizontal="left" vertical="center" wrapText="1"/>
      <protection/>
    </xf>
    <xf numFmtId="0" fontId="0" fillId="0" borderId="0" xfId="60" applyAlignment="1">
      <alignment horizontal="left" vertical="center" wrapText="1"/>
      <protection/>
    </xf>
    <xf numFmtId="180" fontId="0" fillId="0" borderId="0" xfId="60" applyNumberFormat="1" applyAlignment="1">
      <alignment horizontal="right" vertical="center" wrapText="1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0" fillId="0" borderId="11" xfId="60" applyFont="1" applyBorder="1" applyAlignment="1">
      <alignment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179" fontId="0" fillId="0" borderId="10" xfId="60" applyNumberFormat="1" applyFont="1" applyBorder="1" applyAlignment="1">
      <alignment horizontal="right" vertical="center" shrinkToFit="1"/>
      <protection/>
    </xf>
    <xf numFmtId="178" fontId="0" fillId="0" borderId="10" xfId="44" applyNumberFormat="1" applyFont="1" applyFill="1" applyBorder="1" applyAlignment="1" applyProtection="1">
      <alignment horizontal="right" vertical="center" shrinkToFit="1"/>
      <protection/>
    </xf>
    <xf numFmtId="0" fontId="1" fillId="0" borderId="10" xfId="60" applyFont="1" applyFill="1" applyBorder="1" applyAlignment="1">
      <alignment horizontal="left" vertical="center" shrinkToFit="1"/>
      <protection/>
    </xf>
    <xf numFmtId="0" fontId="0" fillId="0" borderId="10" xfId="64" applyFont="1" applyBorder="1" applyAlignment="1">
      <alignment horizontal="left" vertical="center"/>
      <protection/>
    </xf>
    <xf numFmtId="0" fontId="0" fillId="0" borderId="10" xfId="60" applyFont="1" applyFill="1" applyBorder="1" applyAlignment="1">
      <alignment horizontal="left" vertical="center" shrinkToFit="1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0" fillId="0" borderId="0" xfId="60" applyFont="1" applyBorder="1" applyAlignment="1">
      <alignment vertical="center" wrapText="1"/>
      <protection/>
    </xf>
    <xf numFmtId="178" fontId="0" fillId="0" borderId="10" xfId="60" applyNumberFormat="1" applyFont="1" applyFill="1" applyBorder="1" applyAlignment="1">
      <alignment vertical="center" shrinkToFit="1"/>
      <protection/>
    </xf>
    <xf numFmtId="0" fontId="0" fillId="0" borderId="0" xfId="65" applyFont="1" applyAlignment="1">
      <alignment vertical="center"/>
      <protection/>
    </xf>
    <xf numFmtId="0" fontId="5" fillId="0" borderId="0" xfId="65" applyAlignment="1">
      <alignment vertical="center"/>
      <protection/>
    </xf>
    <xf numFmtId="176" fontId="5" fillId="0" borderId="0" xfId="65" applyNumberFormat="1" applyAlignment="1">
      <alignment vertical="center"/>
      <protection/>
    </xf>
    <xf numFmtId="181" fontId="1" fillId="0" borderId="0" xfId="62" applyNumberFormat="1" applyFont="1" applyFill="1" applyAlignment="1" applyProtection="1">
      <alignment horizontal="center" vertical="center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1" fillId="12" borderId="10" xfId="65" applyFont="1" applyFill="1" applyBorder="1" applyAlignment="1">
      <alignment vertical="center" wrapText="1"/>
      <protection/>
    </xf>
    <xf numFmtId="177" fontId="6" fillId="0" borderId="10" xfId="65" applyNumberFormat="1" applyFont="1" applyBorder="1" applyAlignment="1">
      <alignment vertical="center" shrinkToFit="1"/>
      <protection/>
    </xf>
    <xf numFmtId="0" fontId="0" fillId="0" borderId="10" xfId="65" applyNumberFormat="1" applyFont="1" applyFill="1" applyBorder="1" applyAlignment="1" applyProtection="1">
      <alignment vertical="center" wrapText="1"/>
      <protection/>
    </xf>
    <xf numFmtId="177" fontId="7" fillId="0" borderId="10" xfId="65" applyNumberFormat="1" applyFont="1" applyBorder="1" applyAlignment="1">
      <alignment vertical="center" shrinkToFit="1"/>
      <protection/>
    </xf>
    <xf numFmtId="0" fontId="4" fillId="0" borderId="0" xfId="65" applyFont="1" applyAlignment="1">
      <alignment vertical="center"/>
      <protection/>
    </xf>
    <xf numFmtId="179" fontId="0" fillId="0" borderId="10" xfId="65" applyNumberFormat="1" applyFont="1" applyFill="1" applyBorder="1" applyAlignment="1">
      <alignment horizontal="center" vertical="center" wrapText="1"/>
      <protection/>
    </xf>
    <xf numFmtId="178" fontId="1" fillId="0" borderId="10" xfId="65" applyNumberFormat="1" applyFont="1" applyBorder="1" applyAlignment="1">
      <alignment vertical="center" shrinkToFit="1"/>
      <protection/>
    </xf>
    <xf numFmtId="178" fontId="0" fillId="0" borderId="10" xfId="65" applyNumberFormat="1" applyFont="1" applyBorder="1" applyAlignment="1">
      <alignment vertical="center" shrinkToFit="1"/>
      <protection/>
    </xf>
    <xf numFmtId="176" fontId="4" fillId="0" borderId="0" xfId="65" applyNumberFormat="1" applyFont="1" applyAlignment="1">
      <alignment vertical="center"/>
      <protection/>
    </xf>
    <xf numFmtId="181" fontId="0" fillId="0" borderId="0" xfId="62" applyNumberFormat="1" applyFont="1" applyFill="1" applyAlignment="1" applyProtection="1">
      <alignment horizontal="left" vertical="center"/>
      <protection/>
    </xf>
    <xf numFmtId="181" fontId="1" fillId="0" borderId="0" xfId="62" applyNumberFormat="1" applyFont="1" applyFill="1" applyAlignment="1" applyProtection="1">
      <alignment horizontal="center"/>
      <protection/>
    </xf>
    <xf numFmtId="181" fontId="0" fillId="0" borderId="0" xfId="62" applyNumberFormat="1" applyFont="1" applyFill="1" applyAlignment="1" applyProtection="1">
      <alignment horizontal="right" vertical="center"/>
      <protection/>
    </xf>
    <xf numFmtId="181" fontId="1" fillId="0" borderId="0" xfId="62" applyNumberFormat="1" applyFont="1" applyFill="1" applyAlignment="1" applyProtection="1">
      <alignment horizontal="left" vertical="center"/>
      <protection/>
    </xf>
    <xf numFmtId="181" fontId="0" fillId="0" borderId="0" xfId="62" applyNumberFormat="1" applyFont="1" applyFill="1" applyAlignment="1" applyProtection="1">
      <alignment horizontal="center" vertical="center"/>
      <protection/>
    </xf>
    <xf numFmtId="181" fontId="0" fillId="0" borderId="12" xfId="62" applyNumberFormat="1" applyFont="1" applyFill="1" applyBorder="1" applyAlignment="1" applyProtection="1">
      <alignment horizontal="center" vertical="center"/>
      <protection/>
    </xf>
    <xf numFmtId="181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177" fontId="6" fillId="0" borderId="14" xfId="62" applyNumberFormat="1" applyFont="1" applyFill="1" applyBorder="1" applyAlignment="1" applyProtection="1">
      <alignment horizontal="right" vertical="center" shrinkToFit="1"/>
      <protection/>
    </xf>
    <xf numFmtId="177" fontId="6" fillId="0" borderId="10" xfId="62" applyNumberFormat="1" applyFont="1" applyFill="1" applyBorder="1" applyAlignment="1" applyProtection="1">
      <alignment horizontal="right" vertical="center" shrinkToFit="1"/>
      <protection/>
    </xf>
    <xf numFmtId="178" fontId="1" fillId="0" borderId="10" xfId="65" applyNumberFormat="1" applyFont="1" applyBorder="1" applyAlignment="1">
      <alignment horizontal="right" vertical="center" shrinkToFit="1"/>
      <protection/>
    </xf>
    <xf numFmtId="0" fontId="0" fillId="0" borderId="10" xfId="65" applyNumberFormat="1" applyFont="1" applyFill="1" applyBorder="1" applyAlignment="1" applyProtection="1">
      <alignment horizontal="left" vertical="center" wrapText="1" indent="1"/>
      <protection/>
    </xf>
    <xf numFmtId="177" fontId="0" fillId="0" borderId="10" xfId="65" applyNumberFormat="1" applyFont="1" applyBorder="1" applyAlignment="1">
      <alignment vertical="center" shrinkToFit="1"/>
      <protection/>
    </xf>
    <xf numFmtId="177" fontId="7" fillId="0" borderId="10" xfId="62" applyNumberFormat="1" applyFont="1" applyFill="1" applyBorder="1" applyAlignment="1" applyProtection="1">
      <alignment horizontal="right" vertical="center" shrinkToFit="1"/>
      <protection/>
    </xf>
    <xf numFmtId="177" fontId="7" fillId="0" borderId="14" xfId="62" applyNumberFormat="1" applyFont="1" applyFill="1" applyBorder="1" applyAlignment="1" applyProtection="1">
      <alignment horizontal="right" vertical="center" shrinkToFit="1"/>
      <protection/>
    </xf>
    <xf numFmtId="178" fontId="0" fillId="0" borderId="10" xfId="65" applyNumberFormat="1" applyFont="1" applyBorder="1" applyAlignment="1">
      <alignment horizontal="right" vertical="center" shrinkToFit="1"/>
      <protection/>
    </xf>
    <xf numFmtId="177" fontId="0" fillId="0" borderId="0" xfId="65" applyNumberFormat="1" applyFont="1" applyAlignment="1">
      <alignment vertical="center"/>
      <protection/>
    </xf>
    <xf numFmtId="182" fontId="0" fillId="0" borderId="0" xfId="65" applyNumberFormat="1" applyFont="1" applyAlignment="1">
      <alignment vertical="center"/>
      <protection/>
    </xf>
    <xf numFmtId="183" fontId="8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83" fontId="0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vertical="center" shrinkToFit="1"/>
    </xf>
    <xf numFmtId="0" fontId="11" fillId="0" borderId="10" xfId="0" applyFont="1" applyBorder="1" applyAlignment="1" applyProtection="1">
      <alignment vertical="center"/>
      <protection/>
    </xf>
    <xf numFmtId="177" fontId="11" fillId="0" borderId="10" xfId="0" applyNumberFormat="1" applyFont="1" applyBorder="1" applyAlignment="1">
      <alignment vertical="center" shrinkToFit="1"/>
    </xf>
    <xf numFmtId="0" fontId="11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7" fontId="11" fillId="0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177" fontId="11" fillId="18" borderId="10" xfId="58" applyNumberFormat="1" applyFont="1" applyFill="1" applyBorder="1" applyAlignment="1">
      <alignment vertical="center" shrinkToFit="1"/>
      <protection/>
    </xf>
    <xf numFmtId="9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>
      <alignment horizontal="center" vertical="center" wrapText="1"/>
    </xf>
    <xf numFmtId="0" fontId="13" fillId="0" borderId="0" xfId="65" applyFont="1" applyAlignment="1">
      <alignment vertical="center"/>
      <protection/>
    </xf>
    <xf numFmtId="0" fontId="14" fillId="0" borderId="0" xfId="5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52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81" fontId="15" fillId="0" borderId="0" xfId="62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15" applyNumberFormat="1" applyFont="1" applyFill="1" applyBorder="1" applyAlignment="1" applyProtection="1">
      <alignment horizontal="center" vertical="center" wrapText="1"/>
      <protection/>
    </xf>
    <xf numFmtId="0" fontId="1" fillId="0" borderId="10" xfId="15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 shrinkToFit="1"/>
    </xf>
    <xf numFmtId="0" fontId="5" fillId="0" borderId="0" xfId="65" applyFill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65" applyFont="1" applyFill="1" applyAlignment="1">
      <alignment vertical="center"/>
      <protection/>
    </xf>
    <xf numFmtId="179" fontId="5" fillId="0" borderId="0" xfId="65" applyNumberFormat="1" applyAlignment="1">
      <alignment vertical="center"/>
      <protection/>
    </xf>
    <xf numFmtId="0" fontId="6" fillId="12" borderId="10" xfId="65" applyFont="1" applyFill="1" applyBorder="1" applyAlignment="1">
      <alignment horizontal="left" vertical="center" shrinkToFit="1"/>
      <protection/>
    </xf>
    <xf numFmtId="177" fontId="6" fillId="12" borderId="10" xfId="62" applyNumberFormat="1" applyFont="1" applyFill="1" applyBorder="1" applyAlignment="1" applyProtection="1">
      <alignment horizontal="right" vertical="center" shrinkToFit="1"/>
      <protection/>
    </xf>
    <xf numFmtId="0" fontId="7" fillId="19" borderId="10" xfId="65" applyFont="1" applyFill="1" applyBorder="1" applyAlignment="1">
      <alignment horizontal="left" vertical="center" shrinkToFit="1"/>
      <protection/>
    </xf>
    <xf numFmtId="177" fontId="0" fillId="19" borderId="10" xfId="57" applyNumberFormat="1" applyFont="1" applyFill="1" applyBorder="1" applyAlignment="1" applyProtection="1">
      <alignment horizontal="right" vertical="center" shrinkToFit="1"/>
      <protection/>
    </xf>
    <xf numFmtId="177" fontId="0" fillId="19" borderId="10" xfId="0" applyNumberFormat="1" applyFont="1" applyFill="1" applyBorder="1" applyAlignment="1" applyProtection="1">
      <alignment horizontal="right" vertical="center" shrinkToFit="1"/>
      <protection/>
    </xf>
    <xf numFmtId="177" fontId="7" fillId="19" borderId="10" xfId="65" applyNumberFormat="1" applyFont="1" applyFill="1" applyBorder="1" applyAlignment="1">
      <alignment vertical="center" shrinkToFit="1"/>
      <protection/>
    </xf>
    <xf numFmtId="0" fontId="7" fillId="12" borderId="10" xfId="65" applyFont="1" applyFill="1" applyBorder="1" applyAlignment="1">
      <alignment horizontal="left" vertical="center" shrinkToFit="1"/>
      <protection/>
    </xf>
    <xf numFmtId="177" fontId="0" fillId="0" borderId="10" xfId="57" applyNumberFormat="1" applyFont="1" applyFill="1" applyBorder="1" applyAlignment="1" applyProtection="1">
      <alignment horizontal="right" vertical="center" shrinkToFit="1"/>
      <protection/>
    </xf>
    <xf numFmtId="177" fontId="0" fillId="0" borderId="10" xfId="0" applyNumberFormat="1" applyFont="1" applyFill="1" applyBorder="1" applyAlignment="1" applyProtection="1">
      <alignment horizontal="right" vertical="center" shrinkToFit="1"/>
      <protection/>
    </xf>
    <xf numFmtId="177" fontId="7" fillId="0" borderId="10" xfId="65" applyNumberFormat="1" applyFont="1" applyFill="1" applyBorder="1" applyAlignment="1">
      <alignment vertical="center" shrinkToFit="1"/>
      <protection/>
    </xf>
    <xf numFmtId="178" fontId="0" fillId="0" borderId="0" xfId="44" applyNumberFormat="1" applyFont="1" applyFill="1" applyBorder="1" applyAlignment="1" applyProtection="1">
      <alignment vertical="center"/>
      <protection/>
    </xf>
    <xf numFmtId="178" fontId="0" fillId="19" borderId="10" xfId="65" applyNumberFormat="1" applyFont="1" applyFill="1" applyBorder="1" applyAlignment="1">
      <alignment vertical="center" shrinkToFit="1"/>
      <protection/>
    </xf>
    <xf numFmtId="178" fontId="0" fillId="0" borderId="10" xfId="65" applyNumberFormat="1" applyFont="1" applyFill="1" applyBorder="1" applyAlignment="1">
      <alignment vertical="center" shrinkToFit="1"/>
      <protection/>
    </xf>
    <xf numFmtId="0" fontId="0" fillId="20" borderId="0" xfId="65" applyFont="1" applyFill="1" applyAlignment="1">
      <alignment vertical="center"/>
      <protection/>
    </xf>
    <xf numFmtId="0" fontId="0" fillId="0" borderId="0" xfId="44" applyNumberFormat="1" applyFont="1" applyFill="1" applyBorder="1" applyAlignment="1" applyProtection="1">
      <alignment vertical="center"/>
      <protection/>
    </xf>
    <xf numFmtId="10" fontId="0" fillId="19" borderId="10" xfId="65" applyNumberFormat="1" applyFont="1" applyFill="1" applyBorder="1" applyAlignment="1">
      <alignment vertical="center" shrinkToFit="1"/>
      <protection/>
    </xf>
    <xf numFmtId="0" fontId="17" fillId="0" borderId="0" xfId="65" applyFont="1" applyFill="1" applyAlignment="1">
      <alignment horizontal="center" vertical="center"/>
      <protection/>
    </xf>
    <xf numFmtId="179" fontId="4" fillId="0" borderId="0" xfId="65" applyNumberFormat="1" applyFont="1" applyAlignment="1">
      <alignment vertical="center"/>
      <protection/>
    </xf>
    <xf numFmtId="0" fontId="0" fillId="0" borderId="10" xfId="65" applyFont="1" applyBorder="1" applyAlignment="1">
      <alignment horizontal="center" vertical="center"/>
      <protection/>
    </xf>
    <xf numFmtId="184" fontId="0" fillId="0" borderId="0" xfId="65" applyNumberFormat="1" applyFont="1" applyAlignment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 shrinkToFit="1"/>
      <protection locked="0"/>
    </xf>
    <xf numFmtId="58" fontId="0" fillId="0" borderId="0" xfId="65" applyNumberFormat="1" applyFont="1" applyAlignment="1">
      <alignment vertical="center"/>
      <protection/>
    </xf>
    <xf numFmtId="0" fontId="0" fillId="0" borderId="0" xfId="65" applyFont="1" applyAlignment="1">
      <alignment horizontal="right" vertical="center"/>
      <protection/>
    </xf>
    <xf numFmtId="182" fontId="7" fillId="0" borderId="10" xfId="62" applyNumberFormat="1" applyFont="1" applyFill="1" applyBorder="1" applyAlignment="1" applyProtection="1">
      <alignment horizontal="right" vertical="center" shrinkToFit="1"/>
      <protection/>
    </xf>
    <xf numFmtId="182" fontId="0" fillId="0" borderId="10" xfId="0" applyNumberFormat="1" applyFont="1" applyFill="1" applyBorder="1" applyAlignment="1" applyProtection="1">
      <alignment vertical="center" shrinkToFit="1"/>
      <protection locked="0"/>
    </xf>
    <xf numFmtId="10" fontId="0" fillId="0" borderId="0" xfId="44" applyNumberFormat="1" applyFont="1" applyFill="1" applyBorder="1" applyAlignment="1" applyProtection="1">
      <alignment vertical="center"/>
      <protection/>
    </xf>
    <xf numFmtId="0" fontId="0" fillId="0" borderId="10" xfId="65" applyFont="1" applyBorder="1" applyAlignment="1">
      <alignment horizontal="right" vertical="center"/>
      <protection/>
    </xf>
    <xf numFmtId="182" fontId="0" fillId="0" borderId="10" xfId="65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1" fontId="19" fillId="0" borderId="0" xfId="62" applyNumberFormat="1" applyFont="1" applyFill="1" applyAlignment="1" applyProtection="1">
      <alignment horizontal="left"/>
      <protection/>
    </xf>
    <xf numFmtId="181" fontId="20" fillId="0" borderId="0" xfId="62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19" fillId="0" borderId="0" xfId="65" applyFont="1" applyAlignment="1">
      <alignment horizontal="left" vertical="center" wrapText="1"/>
      <protection/>
    </xf>
    <xf numFmtId="0" fontId="20" fillId="0" borderId="0" xfId="65" applyFont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61" applyFill="1">
      <alignment/>
      <protection/>
    </xf>
    <xf numFmtId="3" fontId="0" fillId="0" borderId="0" xfId="61" applyNumberFormat="1" applyFont="1" applyFill="1" applyAlignment="1" applyProtection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 vertical="center"/>
      <protection/>
    </xf>
    <xf numFmtId="3" fontId="1" fillId="0" borderId="10" xfId="61" applyNumberFormat="1" applyFont="1" applyFill="1" applyBorder="1" applyAlignment="1" applyProtection="1">
      <alignment horizontal="center" vertical="center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177" fontId="1" fillId="0" borderId="10" xfId="61" applyNumberFormat="1" applyFont="1" applyFill="1" applyBorder="1" applyAlignment="1" applyProtection="1">
      <alignment horizontal="right" vertical="center" shrinkToFit="1"/>
      <protection/>
    </xf>
    <xf numFmtId="0" fontId="0" fillId="0" borderId="10" xfId="61" applyFont="1" applyFill="1" applyBorder="1">
      <alignment/>
      <protection/>
    </xf>
    <xf numFmtId="3" fontId="0" fillId="0" borderId="10" xfId="61" applyNumberFormat="1" applyFont="1" applyFill="1" applyBorder="1" applyAlignment="1" applyProtection="1">
      <alignment vertical="center"/>
      <protection/>
    </xf>
    <xf numFmtId="177" fontId="0" fillId="0" borderId="10" xfId="61" applyNumberFormat="1" applyFont="1" applyFill="1" applyBorder="1" applyAlignment="1" applyProtection="1">
      <alignment horizontal="right" vertical="center" shrinkToFit="1"/>
      <protection/>
    </xf>
    <xf numFmtId="177" fontId="0" fillId="0" borderId="10" xfId="0" applyNumberFormat="1" applyFont="1" applyBorder="1" applyAlignment="1">
      <alignment horizontal="right" vertical="center" shrinkToFit="1"/>
    </xf>
    <xf numFmtId="178" fontId="0" fillId="0" borderId="10" xfId="0" applyNumberFormat="1" applyFont="1" applyBorder="1" applyAlignment="1">
      <alignment horizontal="right" vertical="center" shrinkToFit="1"/>
    </xf>
    <xf numFmtId="0" fontId="0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ont="1" applyAlignment="1">
      <alignment horizontal="left" vertical="center"/>
      <protection/>
    </xf>
    <xf numFmtId="181" fontId="0" fillId="0" borderId="10" xfId="62" applyNumberFormat="1" applyFont="1" applyFill="1" applyBorder="1" applyAlignment="1" applyProtection="1">
      <alignment horizontal="center" vertical="center" shrinkToFit="1"/>
      <protection/>
    </xf>
    <xf numFmtId="0" fontId="0" fillId="0" borderId="10" xfId="65" applyFont="1" applyBorder="1" applyAlignment="1">
      <alignment horizontal="center" vertical="center" shrinkToFit="1"/>
      <protection/>
    </xf>
    <xf numFmtId="182" fontId="0" fillId="0" borderId="10" xfId="64" applyNumberFormat="1" applyFont="1" applyBorder="1" applyAlignment="1">
      <alignment horizontal="right" vertical="center" shrinkToFit="1"/>
      <protection/>
    </xf>
    <xf numFmtId="177" fontId="0" fillId="0" borderId="10" xfId="64" applyNumberFormat="1" applyFont="1" applyBorder="1" applyAlignment="1">
      <alignment horizontal="right" vertical="center" shrinkToFit="1"/>
      <protection/>
    </xf>
    <xf numFmtId="178" fontId="0" fillId="0" borderId="10" xfId="64" applyNumberFormat="1" applyFont="1" applyBorder="1" applyAlignment="1">
      <alignment horizontal="right" vertical="center" shrinkToFit="1"/>
      <protection/>
    </xf>
    <xf numFmtId="0" fontId="0" fillId="0" borderId="10" xfId="64" applyNumberFormat="1" applyFont="1" applyBorder="1" applyAlignment="1">
      <alignment horizontal="left" vertical="center" wrapText="1"/>
      <protection/>
    </xf>
    <xf numFmtId="0" fontId="0" fillId="0" borderId="10" xfId="64" applyNumberFormat="1" applyFont="1" applyBorder="1" applyAlignment="1">
      <alignment horizontal="left" vertical="center" shrinkToFit="1"/>
      <protection/>
    </xf>
    <xf numFmtId="184" fontId="0" fillId="0" borderId="10" xfId="64" applyNumberFormat="1" applyFont="1" applyBorder="1" applyAlignment="1">
      <alignment horizontal="right" vertical="center" shrinkToFi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0" xfId="64" applyFont="1" applyAlignment="1">
      <alignment horizontal="right" vertical="center"/>
      <protection/>
    </xf>
    <xf numFmtId="177" fontId="5" fillId="0" borderId="0" xfId="65" applyNumberFormat="1" applyAlignment="1">
      <alignment horizontal="right" vertical="center"/>
      <protection/>
    </xf>
    <xf numFmtId="0" fontId="1" fillId="0" borderId="0" xfId="65" applyFont="1" applyAlignment="1">
      <alignment horizontal="center" vertical="center" wrapText="1"/>
      <protection/>
    </xf>
    <xf numFmtId="0" fontId="0" fillId="0" borderId="15" xfId="65" applyFont="1" applyFill="1" applyBorder="1" applyAlignment="1">
      <alignment horizontal="center" vertical="center" wrapText="1"/>
      <protection/>
    </xf>
    <xf numFmtId="176" fontId="0" fillId="0" borderId="10" xfId="65" applyNumberFormat="1" applyFont="1" applyFill="1" applyBorder="1" applyAlignment="1">
      <alignment horizontal="center" vertical="center" wrapText="1"/>
      <protection/>
    </xf>
    <xf numFmtId="177" fontId="0" fillId="0" borderId="15" xfId="65" applyNumberFormat="1" applyFont="1" applyFill="1" applyBorder="1" applyAlignment="1">
      <alignment horizontal="center" vertical="center" wrapText="1"/>
      <protection/>
    </xf>
    <xf numFmtId="0" fontId="1" fillId="12" borderId="10" xfId="65" applyFont="1" applyFill="1" applyBorder="1" applyAlignment="1">
      <alignment horizontal="left" vertical="center" wrapText="1"/>
      <protection/>
    </xf>
    <xf numFmtId="178" fontId="0" fillId="12" borderId="10" xfId="65" applyNumberFormat="1" applyFont="1" applyFill="1" applyBorder="1" applyAlignment="1">
      <alignment horizontal="right" vertical="center" shrinkToFit="1"/>
      <protection/>
    </xf>
    <xf numFmtId="0" fontId="0" fillId="0" borderId="0" xfId="65" applyFont="1" applyAlignment="1">
      <alignment horizontal="center" vertical="center"/>
      <protection/>
    </xf>
    <xf numFmtId="177" fontId="4" fillId="0" borderId="0" xfId="65" applyNumberFormat="1" applyFont="1" applyAlignment="1">
      <alignment horizontal="right" vertical="center"/>
      <protection/>
    </xf>
    <xf numFmtId="185" fontId="0" fillId="0" borderId="0" xfId="65" applyNumberFormat="1" applyFont="1" applyAlignment="1">
      <alignment vertical="center"/>
      <protection/>
    </xf>
    <xf numFmtId="185" fontId="0" fillId="0" borderId="0" xfId="62" applyNumberFormat="1" applyFont="1" applyFill="1" applyAlignment="1" applyProtection="1">
      <alignment horizontal="left" vertical="center"/>
      <protection/>
    </xf>
    <xf numFmtId="185" fontId="21" fillId="0" borderId="0" xfId="62" applyNumberFormat="1" applyFont="1" applyFill="1" applyAlignment="1" applyProtection="1">
      <alignment horizontal="right" vertical="center"/>
      <protection/>
    </xf>
    <xf numFmtId="181" fontId="22" fillId="0" borderId="0" xfId="62" applyNumberFormat="1" applyFont="1" applyFill="1" applyAlignment="1" applyProtection="1">
      <alignment horizontal="left" vertical="center"/>
      <protection/>
    </xf>
    <xf numFmtId="181" fontId="11" fillId="0" borderId="0" xfId="62" applyNumberFormat="1" applyFont="1" applyFill="1" applyAlignment="1" applyProtection="1">
      <alignment horizontal="center" vertical="center"/>
      <protection/>
    </xf>
    <xf numFmtId="181" fontId="11" fillId="0" borderId="0" xfId="62" applyNumberFormat="1" applyFont="1" applyFill="1" applyAlignment="1" applyProtection="1">
      <alignment horizontal="right" vertical="center"/>
      <protection/>
    </xf>
    <xf numFmtId="185" fontId="0" fillId="0" borderId="0" xfId="62" applyNumberFormat="1" applyFont="1" applyFill="1" applyAlignment="1" applyProtection="1">
      <alignment horizontal="right" vertical="center"/>
      <protection/>
    </xf>
    <xf numFmtId="0" fontId="0" fillId="0" borderId="16" xfId="65" applyFont="1" applyBorder="1" applyAlignment="1">
      <alignment horizontal="center" vertical="center" wrapText="1"/>
      <protection/>
    </xf>
    <xf numFmtId="178" fontId="7" fillId="0" borderId="10" xfId="62" applyNumberFormat="1" applyFont="1" applyFill="1" applyBorder="1" applyAlignment="1" applyProtection="1">
      <alignment horizontal="right" vertical="center" shrinkToFit="1"/>
      <protection/>
    </xf>
    <xf numFmtId="185" fontId="4" fillId="0" borderId="0" xfId="65" applyNumberFormat="1" applyFont="1" applyAlignment="1">
      <alignment vertical="center"/>
      <protection/>
    </xf>
    <xf numFmtId="179" fontId="0" fillId="0" borderId="0" xfId="65" applyNumberFormat="1" applyFont="1" applyAlignment="1">
      <alignment vertical="center"/>
      <protection/>
    </xf>
    <xf numFmtId="0" fontId="5" fillId="0" borderId="0" xfId="65">
      <alignment/>
      <protection/>
    </xf>
    <xf numFmtId="176" fontId="5" fillId="0" borderId="0" xfId="65" applyNumberFormat="1">
      <alignment/>
      <protection/>
    </xf>
    <xf numFmtId="179" fontId="5" fillId="0" borderId="0" xfId="65" applyNumberFormat="1" applyAlignment="1">
      <alignment horizontal="right"/>
      <protection/>
    </xf>
    <xf numFmtId="181" fontId="21" fillId="0" borderId="0" xfId="62" applyNumberFormat="1" applyFont="1" applyFill="1" applyAlignment="1" applyProtection="1">
      <alignment horizontal="right" vertical="center"/>
      <protection/>
    </xf>
    <xf numFmtId="0" fontId="8" fillId="0" borderId="0" xfId="65" applyFont="1">
      <alignment/>
      <protection/>
    </xf>
    <xf numFmtId="176" fontId="11" fillId="0" borderId="0" xfId="65" applyNumberFormat="1" applyFont="1" applyAlignment="1">
      <alignment horizontal="right" vertical="center"/>
      <protection/>
    </xf>
    <xf numFmtId="179" fontId="8" fillId="0" borderId="0" xfId="65" applyNumberFormat="1" applyFont="1" applyAlignment="1">
      <alignment horizontal="right"/>
      <protection/>
    </xf>
    <xf numFmtId="0" fontId="1" fillId="12" borderId="10" xfId="65" applyFont="1" applyFill="1" applyBorder="1" applyAlignment="1">
      <alignment horizontal="left" vertical="center"/>
      <protection/>
    </xf>
    <xf numFmtId="177" fontId="6" fillId="0" borderId="10" xfId="82" applyNumberFormat="1" applyFont="1" applyBorder="1" applyAlignment="1">
      <alignment vertical="center"/>
    </xf>
    <xf numFmtId="178" fontId="6" fillId="0" borderId="10" xfId="82" applyNumberFormat="1" applyFont="1" applyBorder="1" applyAlignment="1">
      <alignment horizontal="right" vertical="center" shrinkToFit="1"/>
    </xf>
    <xf numFmtId="0" fontId="23" fillId="0" borderId="10" xfId="82" applyNumberFormat="1" applyFont="1" applyBorder="1" applyAlignment="1">
      <alignment vertical="center" wrapText="1"/>
    </xf>
    <xf numFmtId="177" fontId="5" fillId="0" borderId="0" xfId="65" applyNumberFormat="1">
      <alignment/>
      <protection/>
    </xf>
    <xf numFmtId="0" fontId="0" fillId="12" borderId="10" xfId="65" applyFont="1" applyFill="1" applyBorder="1" applyAlignment="1">
      <alignment horizontal="left" vertical="center" wrapText="1"/>
      <protection/>
    </xf>
    <xf numFmtId="177" fontId="7" fillId="0" borderId="10" xfId="82" applyNumberFormat="1" applyFont="1" applyBorder="1" applyAlignment="1">
      <alignment vertical="center"/>
    </xf>
    <xf numFmtId="178" fontId="7" fillId="0" borderId="10" xfId="82" applyNumberFormat="1" applyFont="1" applyBorder="1" applyAlignment="1">
      <alignment horizontal="right" vertical="center" shrinkToFit="1"/>
    </xf>
    <xf numFmtId="10" fontId="5" fillId="0" borderId="0" xfId="44" applyNumberFormat="1" applyFont="1" applyFill="1" applyBorder="1" applyAlignment="1" applyProtection="1">
      <alignment/>
      <protection/>
    </xf>
    <xf numFmtId="0" fontId="5" fillId="20" borderId="0" xfId="65" applyFill="1">
      <alignment/>
      <protection/>
    </xf>
    <xf numFmtId="178" fontId="5" fillId="0" borderId="0" xfId="44" applyNumberFormat="1" applyFont="1" applyFill="1" applyBorder="1" applyAlignment="1" applyProtection="1">
      <alignment/>
      <protection/>
    </xf>
    <xf numFmtId="0" fontId="5" fillId="0" borderId="0" xfId="65" applyFill="1">
      <alignment/>
      <protection/>
    </xf>
    <xf numFmtId="186" fontId="5" fillId="0" borderId="0" xfId="81" applyNumberFormat="1" applyFont="1" applyFill="1" applyBorder="1" applyAlignment="1" applyProtection="1">
      <alignment/>
      <protection/>
    </xf>
    <xf numFmtId="0" fontId="4" fillId="0" borderId="0" xfId="65" applyFont="1">
      <alignment/>
      <protection/>
    </xf>
    <xf numFmtId="176" fontId="4" fillId="0" borderId="0" xfId="65" applyNumberFormat="1" applyFont="1">
      <alignment/>
      <protection/>
    </xf>
    <xf numFmtId="179" fontId="4" fillId="0" borderId="0" xfId="65" applyNumberFormat="1" applyFont="1" applyAlignment="1">
      <alignment horizontal="right"/>
      <protection/>
    </xf>
    <xf numFmtId="177" fontId="4" fillId="0" borderId="0" xfId="65" applyNumberFormat="1" applyFont="1">
      <alignment/>
      <protection/>
    </xf>
    <xf numFmtId="181" fontId="24" fillId="0" borderId="0" xfId="62" applyNumberFormat="1" applyFont="1" applyFill="1" applyAlignment="1" applyProtection="1">
      <alignment horizontal="left" vertical="center"/>
      <protection/>
    </xf>
    <xf numFmtId="181" fontId="21" fillId="0" borderId="0" xfId="62" applyNumberFormat="1" applyFont="1" applyFill="1" applyAlignment="1" applyProtection="1">
      <alignment horizontal="center" vertical="center"/>
      <protection/>
    </xf>
    <xf numFmtId="0" fontId="8" fillId="0" borderId="10" xfId="65" applyNumberFormat="1" applyFont="1" applyFill="1" applyBorder="1" applyAlignment="1" applyProtection="1">
      <alignment horizontal="left" vertical="center" indent="1" shrinkToFit="1"/>
      <protection/>
    </xf>
    <xf numFmtId="182" fontId="4" fillId="0" borderId="0" xfId="65" applyNumberFormat="1" applyFont="1" applyAlignment="1">
      <alignment vertical="center"/>
      <protection/>
    </xf>
    <xf numFmtId="0" fontId="2" fillId="0" borderId="0" xfId="0" applyFont="1" applyAlignment="1">
      <alignment horizontal="center" vertical="center"/>
    </xf>
    <xf numFmtId="181" fontId="3" fillId="0" borderId="0" xfId="62" applyNumberFormat="1" applyFont="1" applyFill="1" applyBorder="1" applyAlignment="1" applyProtection="1">
      <alignment horizontal="center" vertical="center"/>
      <protection/>
    </xf>
    <xf numFmtId="181" fontId="0" fillId="0" borderId="10" xfId="62" applyNumberFormat="1" applyFont="1" applyFill="1" applyBorder="1" applyAlignment="1" applyProtection="1">
      <alignment horizontal="center" vertical="center"/>
      <protection/>
    </xf>
    <xf numFmtId="181" fontId="0" fillId="0" borderId="10" xfId="62" applyNumberFormat="1" applyFont="1" applyFill="1" applyBorder="1" applyAlignment="1">
      <alignment horizontal="center" vertical="center"/>
      <protection/>
    </xf>
    <xf numFmtId="181" fontId="0" fillId="0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/>
      <protection/>
    </xf>
    <xf numFmtId="0" fontId="3" fillId="0" borderId="0" xfId="65" applyFont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 wrapText="1"/>
      <protection/>
    </xf>
    <xf numFmtId="0" fontId="0" fillId="0" borderId="14" xfId="65" applyFont="1" applyFill="1" applyBorder="1" applyAlignment="1">
      <alignment horizontal="center" vertical="center" wrapText="1"/>
      <protection/>
    </xf>
    <xf numFmtId="181" fontId="3" fillId="0" borderId="0" xfId="62" applyNumberFormat="1" applyFont="1" applyFill="1" applyAlignment="1" applyProtection="1">
      <alignment horizontal="center" vertical="center"/>
      <protection/>
    </xf>
    <xf numFmtId="181" fontId="0" fillId="0" borderId="17" xfId="62" applyNumberFormat="1" applyFont="1" applyFill="1" applyBorder="1" applyAlignment="1" applyProtection="1">
      <alignment horizontal="center" vertical="center"/>
      <protection/>
    </xf>
    <xf numFmtId="181" fontId="0" fillId="0" borderId="18" xfId="62" applyNumberFormat="1" applyFont="1" applyFill="1" applyBorder="1" applyAlignment="1" applyProtection="1">
      <alignment horizontal="center" vertical="center"/>
      <protection/>
    </xf>
    <xf numFmtId="181" fontId="0" fillId="0" borderId="15" xfId="62" applyNumberFormat="1" applyFont="1" applyFill="1" applyBorder="1" applyAlignment="1">
      <alignment horizontal="center" vertical="center"/>
      <protection/>
    </xf>
    <xf numFmtId="181" fontId="0" fillId="0" borderId="14" xfId="62" applyNumberFormat="1" applyFont="1" applyFill="1" applyBorder="1" applyAlignment="1">
      <alignment horizontal="center" vertical="center"/>
      <protection/>
    </xf>
    <xf numFmtId="181" fontId="0" fillId="0" borderId="15" xfId="62" applyNumberFormat="1" applyFont="1" applyFill="1" applyBorder="1" applyAlignment="1" applyProtection="1">
      <alignment horizontal="center" vertical="center"/>
      <protection/>
    </xf>
    <xf numFmtId="181" fontId="0" fillId="0" borderId="14" xfId="62" applyNumberFormat="1" applyFont="1" applyFill="1" applyBorder="1" applyAlignment="1" applyProtection="1">
      <alignment horizontal="center" vertical="center"/>
      <protection/>
    </xf>
    <xf numFmtId="181" fontId="0" fillId="0" borderId="15" xfId="62" applyNumberFormat="1" applyFont="1" applyFill="1" applyBorder="1" applyAlignment="1" applyProtection="1">
      <alignment horizontal="center" vertical="center" wrapText="1"/>
      <protection/>
    </xf>
    <xf numFmtId="185" fontId="0" fillId="0" borderId="10" xfId="65" applyNumberFormat="1" applyFont="1" applyBorder="1" applyAlignment="1">
      <alignment horizontal="center" vertical="center" wrapText="1"/>
      <protection/>
    </xf>
    <xf numFmtId="185" fontId="0" fillId="0" borderId="10" xfId="65" applyNumberFormat="1" applyFont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 wrapText="1"/>
      <protection/>
    </xf>
    <xf numFmtId="0" fontId="0" fillId="0" borderId="18" xfId="65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 shrinkToFit="1"/>
      <protection/>
    </xf>
    <xf numFmtId="181" fontId="0" fillId="0" borderId="10" xfId="62" applyNumberFormat="1" applyFont="1" applyFill="1" applyBorder="1" applyAlignment="1" applyProtection="1">
      <alignment horizontal="center" vertical="center" shrinkToFit="1"/>
      <protection/>
    </xf>
    <xf numFmtId="0" fontId="0" fillId="0" borderId="19" xfId="64" applyFont="1" applyBorder="1" applyAlignment="1">
      <alignment horizontal="center" vertical="center" shrinkToFit="1"/>
      <protection/>
    </xf>
    <xf numFmtId="0" fontId="0" fillId="0" borderId="20" xfId="64" applyFont="1" applyBorder="1" applyAlignment="1">
      <alignment horizontal="center" vertical="center" shrinkToFit="1"/>
      <protection/>
    </xf>
    <xf numFmtId="181" fontId="0" fillId="0" borderId="15" xfId="62" applyNumberFormat="1" applyFont="1" applyFill="1" applyBorder="1" applyAlignment="1" applyProtection="1">
      <alignment horizontal="center" vertical="center" wrapText="1" shrinkToFit="1"/>
      <protection/>
    </xf>
    <xf numFmtId="181" fontId="0" fillId="0" borderId="14" xfId="62" applyNumberFormat="1" applyFont="1" applyFill="1" applyBorder="1" applyAlignment="1" applyProtection="1">
      <alignment horizontal="center" vertical="center" shrinkToFit="1"/>
      <protection/>
    </xf>
    <xf numFmtId="185" fontId="0" fillId="0" borderId="10" xfId="65" applyNumberFormat="1" applyFont="1" applyBorder="1" applyAlignment="1">
      <alignment horizontal="center" vertical="center" shrinkToFit="1"/>
      <protection/>
    </xf>
    <xf numFmtId="0" fontId="3" fillId="0" borderId="0" xfId="59" applyNumberFormat="1" applyFont="1" applyFill="1" applyAlignment="1" applyProtection="1">
      <alignment horizontal="center" vertical="center" wrapText="1"/>
      <protection/>
    </xf>
    <xf numFmtId="0" fontId="1" fillId="0" borderId="17" xfId="59" applyNumberFormat="1" applyFont="1" applyFill="1" applyBorder="1" applyAlignment="1" applyProtection="1">
      <alignment horizontal="center" vertical="center" wrapText="1"/>
      <protection/>
    </xf>
    <xf numFmtId="0" fontId="1" fillId="0" borderId="18" xfId="59" applyNumberFormat="1" applyFont="1" applyFill="1" applyBorder="1" applyAlignment="1" applyProtection="1">
      <alignment horizontal="center" vertical="center" wrapText="1"/>
      <protection/>
    </xf>
    <xf numFmtId="0" fontId="1" fillId="0" borderId="12" xfId="59" applyNumberFormat="1" applyFont="1" applyFill="1" applyBorder="1" applyAlignment="1" applyProtection="1">
      <alignment horizontal="center" vertical="center" wrapText="1"/>
      <protection/>
    </xf>
    <xf numFmtId="0" fontId="1" fillId="0" borderId="15" xfId="59" applyNumberFormat="1" applyFont="1" applyFill="1" applyBorder="1" applyAlignment="1" applyProtection="1">
      <alignment horizontal="center" vertical="center" wrapText="1"/>
      <protection/>
    </xf>
    <xf numFmtId="0" fontId="1" fillId="0" borderId="14" xfId="59" applyNumberFormat="1" applyFont="1" applyFill="1" applyBorder="1" applyAlignment="1" applyProtection="1">
      <alignment horizontal="center" vertical="center" wrapText="1"/>
      <protection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61" applyNumberFormat="1" applyFont="1" applyFill="1" applyAlignment="1" applyProtection="1">
      <alignment horizontal="center" vertical="center"/>
      <protection/>
    </xf>
    <xf numFmtId="3" fontId="8" fillId="0" borderId="0" xfId="61" applyNumberFormat="1" applyFont="1" applyFill="1" applyBorder="1" applyAlignment="1" applyProtection="1">
      <alignment horizontal="right" vertical="center"/>
      <protection/>
    </xf>
    <xf numFmtId="181" fontId="3" fillId="0" borderId="0" xfId="62" applyNumberFormat="1" applyFont="1" applyFill="1" applyAlignment="1" applyProtection="1">
      <alignment horizontal="center"/>
      <protection/>
    </xf>
    <xf numFmtId="181" fontId="0" fillId="0" borderId="17" xfId="62" applyNumberFormat="1" applyFont="1" applyFill="1" applyBorder="1" applyAlignment="1" applyProtection="1">
      <alignment horizontal="center" vertical="center" wrapText="1"/>
      <protection/>
    </xf>
    <xf numFmtId="181" fontId="0" fillId="0" borderId="18" xfId="62" applyNumberFormat="1" applyFont="1" applyFill="1" applyBorder="1" applyAlignment="1" applyProtection="1">
      <alignment horizontal="center" vertical="center" wrapText="1"/>
      <protection/>
    </xf>
    <xf numFmtId="181" fontId="0" fillId="0" borderId="12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8" fillId="0" borderId="0" xfId="65" applyFont="1" applyAlignment="1">
      <alignment vertical="center"/>
      <protection/>
    </xf>
    <xf numFmtId="179" fontId="0" fillId="0" borderId="10" xfId="65" applyNumberFormat="1" applyFont="1" applyFill="1" applyBorder="1" applyAlignment="1">
      <alignment horizontal="center" vertical="center" wrapText="1"/>
      <protection/>
    </xf>
    <xf numFmtId="0" fontId="16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81" fontId="0" fillId="0" borderId="12" xfId="62" applyNumberFormat="1" applyFont="1" applyFill="1" applyBorder="1" applyAlignment="1" applyProtection="1">
      <alignment horizontal="center" vertical="center"/>
      <protection/>
    </xf>
    <xf numFmtId="181" fontId="0" fillId="0" borderId="19" xfId="62" applyNumberFormat="1" applyFont="1" applyFill="1" applyBorder="1" applyAlignment="1">
      <alignment horizontal="center" vertical="center"/>
      <protection/>
    </xf>
    <xf numFmtId="181" fontId="0" fillId="0" borderId="20" xfId="62" applyNumberFormat="1" applyFont="1" applyFill="1" applyBorder="1" applyAlignment="1">
      <alignment horizontal="center" vertical="center"/>
      <protection/>
    </xf>
    <xf numFmtId="181" fontId="0" fillId="0" borderId="14" xfId="62" applyNumberFormat="1" applyFont="1" applyFill="1" applyBorder="1" applyAlignment="1" applyProtection="1">
      <alignment horizontal="center" vertical="center" wrapText="1"/>
      <protection/>
    </xf>
    <xf numFmtId="0" fontId="0" fillId="0" borderId="19" xfId="65" applyFont="1" applyFill="1" applyBorder="1" applyAlignment="1">
      <alignment horizontal="center" vertical="center" wrapText="1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8" fillId="0" borderId="0" xfId="65" applyFont="1" applyAlignment="1">
      <alignment horizontal="left" vertical="center"/>
      <protection/>
    </xf>
    <xf numFmtId="0" fontId="5" fillId="0" borderId="0" xfId="65" applyAlignment="1">
      <alignment horizontal="left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0" fillId="0" borderId="21" xfId="65" applyFont="1" applyFill="1" applyBorder="1" applyAlignment="1">
      <alignment horizontal="center" vertical="center"/>
      <protection/>
    </xf>
    <xf numFmtId="0" fontId="0" fillId="0" borderId="20" xfId="65" applyFont="1" applyFill="1" applyBorder="1" applyAlignment="1">
      <alignment horizontal="center" vertical="center"/>
      <protection/>
    </xf>
    <xf numFmtId="176" fontId="0" fillId="0" borderId="0" xfId="65" applyNumberFormat="1" applyFont="1" applyAlignment="1">
      <alignment horizontal="left" vertical="center"/>
      <protection/>
    </xf>
    <xf numFmtId="176" fontId="0" fillId="0" borderId="0" xfId="65" applyNumberFormat="1" applyFont="1" applyFill="1" applyAlignment="1">
      <alignment horizontal="left" vertical="center"/>
      <protection/>
    </xf>
    <xf numFmtId="176" fontId="4" fillId="0" borderId="0" xfId="65" applyNumberFormat="1" applyFont="1" applyAlignment="1">
      <alignment horizontal="right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0" fillId="0" borderId="11" xfId="60" applyFont="1" applyBorder="1" applyAlignment="1">
      <alignment horizontal="right" vertical="center" wrapText="1"/>
      <protection/>
    </xf>
    <xf numFmtId="0" fontId="2" fillId="0" borderId="0" xfId="59" applyNumberFormat="1" applyFont="1" applyFill="1" applyAlignment="1" applyProtection="1">
      <alignment horizontal="center" vertical="center" wrapText="1"/>
      <protection/>
    </xf>
  </cellXfs>
  <cellStyles count="82">
    <cellStyle name="Normal" xfId="0"/>
    <cellStyle name="?鹎%U龡&amp;H齲_x0001_C铣_x0014__x0007__x0001__x0001_ 2 2 2 2 3 3 2" xfId="15"/>
    <cellStyle name="?鹎%U龡&amp;H齲_x0001_C铣_x0014__x0007__x0001__x0001_" xfId="16"/>
    <cellStyle name="_(汇总1201）2013年市本级建设项目情况表" xfId="17"/>
    <cellStyle name="_(汇总初步定稿）2014年市本级建设项目情况表(汇总1220）" xfId="18"/>
    <cellStyle name="_2011年项目情况表(表八定稿）" xfId="19"/>
    <cellStyle name="_2011年项目情况表(定稿）" xfId="20"/>
    <cellStyle name="_人大草案2010年1.10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ColLevel_1" xfId="40"/>
    <cellStyle name="no dec" xfId="41"/>
    <cellStyle name="Normal_APR" xfId="42"/>
    <cellStyle name="RowLevel_1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标题 5 4 2" xfId="50"/>
    <cellStyle name="差" xfId="51"/>
    <cellStyle name="常规 12 2 2 2 3" xfId="52"/>
    <cellStyle name="常规 13" xfId="53"/>
    <cellStyle name="常规 4 2 2 2 5" xfId="54"/>
    <cellStyle name="常规 4 3 2" xfId="55"/>
    <cellStyle name="常规 59" xfId="56"/>
    <cellStyle name="常规_(4)人大批复表（项）" xfId="57"/>
    <cellStyle name="常规_2007年保工资、保运转最低支出标准" xfId="58"/>
    <cellStyle name="常规_2012年市本级预算人大定稿" xfId="59"/>
    <cellStyle name="常规_2014年国有资本经营预算收支-市委市政府" xfId="60"/>
    <cellStyle name="常规_2015年总决算报表生成表0519" xfId="61"/>
    <cellStyle name="常规_Sheet1" xfId="62"/>
    <cellStyle name="常规_福州市本级社会保险基金预算安排情况表" xfId="63"/>
    <cellStyle name="常规_永泰县国有资本经营预算套表" xfId="64"/>
    <cellStyle name="常规_预算报告附表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普通_97-917" xfId="76"/>
    <cellStyle name="千分位[0]_laroux" xfId="77"/>
    <cellStyle name="千分位_97-917" xfId="78"/>
    <cellStyle name="千位[0]_1" xfId="79"/>
    <cellStyle name="千位_1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未定义" xfId="92"/>
    <cellStyle name="样式 1" xfId="93"/>
    <cellStyle name="Followed Hyperlink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8&#24180;\&#24180;&#21021;&#39044;&#31639;\&#19978;&#20250;&#26448;&#26009;\&#20154;&#22823;&#36130;&#25919;&#25253;&#21578;\&#20154;&#22823;&#25253;&#21578;&#65288;&#23450;&#31295;&#65289;20180112\2.2018&#24180;&#20154;&#22823;&#25253;&#21578;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20915;&#31639;&#36164;&#26009;2015&#24180;\&#21508;&#19994;&#21153;&#31185;&#25351;&#26631;&#32467;&#36716;\&#19994;&#21153;&#31185;2012&#24180;&#21450;&#20197;&#21069;&#30465;&#24066;&#19987;&#39033;&#32467;&#36716;&#24773;&#20917;&#34920;&#65288;&#21382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附件一"/>
      <sheetName val="17一般收入"/>
      <sheetName val="17一般支出"/>
      <sheetName val="17基金收入"/>
      <sheetName val="17基金支出"/>
      <sheetName val="17地方国有资本经营预算执行表"/>
      <sheetName val="17社保基金预算执行表"/>
      <sheetName val="附件二"/>
      <sheetName val="18一般收入"/>
      <sheetName val="18一般支出"/>
      <sheetName val="18基金收入"/>
      <sheetName val="18基金支出"/>
      <sheetName val="18国有资本经营预算表"/>
      <sheetName val="18社保基金预算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年及以前省市专项结转数"/>
      <sheetName val="发各科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0"/>
  <sheetViews>
    <sheetView zoomScaleSheetLayoutView="130" zoomScalePageLayoutView="0" workbookViewId="0" topLeftCell="A7">
      <selection activeCell="B21" sqref="B21"/>
    </sheetView>
  </sheetViews>
  <sheetFormatPr defaultColWidth="9.00390625" defaultRowHeight="14.25"/>
  <cols>
    <col min="1" max="1" width="7.00390625" style="0" customWidth="1"/>
    <col min="2" max="2" width="68.50390625" style="0" customWidth="1"/>
  </cols>
  <sheetData>
    <row r="3" ht="20.25">
      <c r="A3" s="155" t="s">
        <v>186</v>
      </c>
    </row>
    <row r="4" ht="60" customHeight="1"/>
    <row r="5" ht="25.5">
      <c r="B5" s="156" t="s">
        <v>187</v>
      </c>
    </row>
    <row r="6" ht="18.75" customHeight="1">
      <c r="B6" s="156"/>
    </row>
    <row r="7" ht="25.5" customHeight="1">
      <c r="B7" s="157" t="s">
        <v>188</v>
      </c>
    </row>
    <row r="8" ht="49.5" customHeight="1">
      <c r="B8" s="109"/>
    </row>
    <row r="9" spans="2:6" ht="20.25" customHeight="1">
      <c r="B9" s="158" t="s">
        <v>189</v>
      </c>
      <c r="C9" s="159"/>
      <c r="D9" s="159"/>
      <c r="E9" s="159"/>
      <c r="F9" s="159"/>
    </row>
    <row r="10" ht="20.25" customHeight="1">
      <c r="B10" s="160"/>
    </row>
    <row r="11" spans="2:6" ht="20.25" customHeight="1">
      <c r="B11" s="158" t="s">
        <v>190</v>
      </c>
      <c r="C11" s="159"/>
      <c r="D11" s="159"/>
      <c r="E11" s="159"/>
      <c r="F11" s="159"/>
    </row>
    <row r="12" ht="20.25" customHeight="1">
      <c r="B12" s="160"/>
    </row>
    <row r="13" spans="2:6" ht="20.25" customHeight="1">
      <c r="B13" s="158" t="s">
        <v>191</v>
      </c>
      <c r="C13" s="159"/>
      <c r="D13" s="159"/>
      <c r="E13" s="159"/>
      <c r="F13" s="159"/>
    </row>
    <row r="14" spans="2:6" ht="20.25" customHeight="1">
      <c r="B14" s="158"/>
      <c r="C14" s="159"/>
      <c r="D14" s="159"/>
      <c r="E14" s="159"/>
      <c r="F14" s="159"/>
    </row>
    <row r="15" spans="2:6" ht="20.25" customHeight="1">
      <c r="B15" s="158" t="s">
        <v>192</v>
      </c>
      <c r="C15" s="159"/>
      <c r="D15" s="159"/>
      <c r="E15" s="159"/>
      <c r="F15" s="159"/>
    </row>
    <row r="16" spans="2:6" ht="20.25" customHeight="1">
      <c r="B16" s="158"/>
      <c r="C16" s="159"/>
      <c r="D16" s="159"/>
      <c r="E16" s="159"/>
      <c r="F16" s="159"/>
    </row>
    <row r="17" spans="2:6" ht="20.25" customHeight="1">
      <c r="B17" s="158" t="s">
        <v>193</v>
      </c>
      <c r="C17" s="159"/>
      <c r="D17" s="159"/>
      <c r="E17" s="159"/>
      <c r="F17" s="159"/>
    </row>
    <row r="18" spans="2:6" ht="20.25" customHeight="1">
      <c r="B18" s="158"/>
      <c r="C18" s="159"/>
      <c r="D18" s="159"/>
      <c r="E18" s="159"/>
      <c r="F18" s="159"/>
    </row>
    <row r="19" spans="2:6" ht="20.25" customHeight="1">
      <c r="B19" s="158" t="s">
        <v>194</v>
      </c>
      <c r="C19" s="159"/>
      <c r="D19" s="159"/>
      <c r="E19" s="159"/>
      <c r="F19" s="159"/>
    </row>
    <row r="20" ht="20.25" customHeight="1">
      <c r="B20" s="160"/>
    </row>
    <row r="21" spans="2:6" ht="20.25" customHeight="1">
      <c r="B21" s="158" t="s">
        <v>195</v>
      </c>
      <c r="C21" s="159"/>
      <c r="D21" s="159"/>
      <c r="E21" s="159"/>
      <c r="F21" s="159"/>
    </row>
    <row r="22" ht="20.25" customHeight="1">
      <c r="B22" s="160"/>
    </row>
    <row r="23" spans="2:5" ht="20.25" customHeight="1">
      <c r="B23" s="161" t="s">
        <v>196</v>
      </c>
      <c r="C23" s="162"/>
      <c r="D23" s="162"/>
      <c r="E23" s="162"/>
    </row>
    <row r="24" ht="20.25" customHeight="1">
      <c r="B24" s="160"/>
    </row>
    <row r="25" spans="2:6" ht="20.25" customHeight="1">
      <c r="B25" s="158" t="s">
        <v>197</v>
      </c>
      <c r="C25" s="159"/>
      <c r="D25" s="159"/>
      <c r="E25" s="159"/>
      <c r="F25" s="159"/>
    </row>
    <row r="26" ht="20.25" customHeight="1">
      <c r="B26" s="160"/>
    </row>
    <row r="27" spans="2:6" ht="20.25" customHeight="1">
      <c r="B27" s="158" t="s">
        <v>198</v>
      </c>
      <c r="C27" s="159"/>
      <c r="D27" s="159"/>
      <c r="E27" s="159"/>
      <c r="F27" s="159"/>
    </row>
    <row r="28" ht="20.25" customHeight="1">
      <c r="B28" s="163"/>
    </row>
    <row r="29" ht="14.25">
      <c r="B29" s="109"/>
    </row>
    <row r="30" ht="14.25">
      <c r="B30" s="109"/>
    </row>
  </sheetData>
  <sheetProtection/>
  <printOptions horizontalCentered="1"/>
  <pageMargins left="0.79" right="0.75" top="0.79" bottom="0.79" header="0" footer="0.59"/>
  <pageSetup firstPageNumber="23" useFirstPageNumber="1"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40"/>
  <sheetViews>
    <sheetView showZeros="0" zoomScaleSheetLayoutView="100" zoomScalePageLayoutView="0" workbookViewId="0" topLeftCell="A1">
      <pane xSplit="1" ySplit="7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7" sqref="G27"/>
    </sheetView>
  </sheetViews>
  <sheetFormatPr defaultColWidth="9.00390625" defaultRowHeight="24" customHeight="1"/>
  <cols>
    <col min="1" max="1" width="31.625" style="39" customWidth="1"/>
    <col min="2" max="2" width="12.375" style="39" customWidth="1"/>
    <col min="3" max="4" width="13.125" style="39" customWidth="1"/>
    <col min="5" max="5" width="10.375" style="39" customWidth="1"/>
    <col min="6" max="6" width="12.625" style="39" bestFit="1" customWidth="1"/>
    <col min="7" max="16384" width="9.00390625" style="39" customWidth="1"/>
  </cols>
  <sheetData>
    <row r="1" spans="1:5" ht="19.5" customHeight="1">
      <c r="A1" s="53" t="s">
        <v>8</v>
      </c>
      <c r="B1" s="54"/>
      <c r="C1" s="54"/>
      <c r="D1" s="54"/>
      <c r="E1" s="54"/>
    </row>
    <row r="2" spans="1:5" ht="24" customHeight="1">
      <c r="A2" s="283" t="s">
        <v>199</v>
      </c>
      <c r="B2" s="283"/>
      <c r="C2" s="283"/>
      <c r="D2" s="283"/>
      <c r="E2" s="283"/>
    </row>
    <row r="3" spans="1:5" ht="19.5" customHeight="1">
      <c r="A3" s="56"/>
      <c r="B3" s="57"/>
      <c r="C3" s="57"/>
      <c r="D3" s="57"/>
      <c r="E3" s="55" t="s">
        <v>10</v>
      </c>
    </row>
    <row r="4" spans="1:5" ht="22.5" customHeight="1">
      <c r="A4" s="242" t="s">
        <v>11</v>
      </c>
      <c r="B4" s="243" t="s">
        <v>200</v>
      </c>
      <c r="C4" s="241" t="s">
        <v>201</v>
      </c>
      <c r="D4" s="241"/>
      <c r="E4" s="241"/>
    </row>
    <row r="5" spans="1:5" ht="22.5" customHeight="1">
      <c r="A5" s="242"/>
      <c r="B5" s="243"/>
      <c r="C5" s="59" t="s">
        <v>202</v>
      </c>
      <c r="D5" s="59" t="s">
        <v>51</v>
      </c>
      <c r="E5" s="145" t="s">
        <v>203</v>
      </c>
    </row>
    <row r="6" spans="1:6" ht="24" customHeight="1">
      <c r="A6" s="44" t="s">
        <v>204</v>
      </c>
      <c r="B6" s="62">
        <f>+B7+B21</f>
        <v>124619</v>
      </c>
      <c r="C6" s="62">
        <f>+C7+C21</f>
        <v>128300</v>
      </c>
      <c r="D6" s="62">
        <f>+D7+D21</f>
        <v>3681</v>
      </c>
      <c r="E6" s="63">
        <f aca="true" t="shared" si="0" ref="E6:E26">+D6/B6</f>
        <v>0.03</v>
      </c>
      <c r="F6" s="69"/>
    </row>
    <row r="7" spans="1:6" ht="24" customHeight="1">
      <c r="A7" s="44" t="s">
        <v>19</v>
      </c>
      <c r="B7" s="62">
        <f>SUM(B8:B20)</f>
        <v>90693</v>
      </c>
      <c r="C7" s="62">
        <f>SUM(C8:C20)</f>
        <v>97300</v>
      </c>
      <c r="D7" s="62">
        <f>SUM(D8:D20)</f>
        <v>6607</v>
      </c>
      <c r="E7" s="63">
        <f t="shared" si="0"/>
        <v>0.073</v>
      </c>
      <c r="F7" s="146">
        <f>+C7/C6</f>
        <v>0.76</v>
      </c>
    </row>
    <row r="8" spans="1:5" ht="24" customHeight="1">
      <c r="A8" s="64" t="s">
        <v>20</v>
      </c>
      <c r="B8" s="66">
        <v>45253</v>
      </c>
      <c r="C8" s="147">
        <f>48900+2100</f>
        <v>51000</v>
      </c>
      <c r="D8" s="66">
        <f aca="true" t="shared" si="1" ref="D8:D20">+C8-B8</f>
        <v>5747</v>
      </c>
      <c r="E8" s="68">
        <f t="shared" si="0"/>
        <v>0.127</v>
      </c>
    </row>
    <row r="9" spans="1:5" ht="24" customHeight="1">
      <c r="A9" s="64" t="s">
        <v>21</v>
      </c>
      <c r="B9" s="66">
        <v>19464</v>
      </c>
      <c r="C9" s="147">
        <f>19500-1500</f>
        <v>18000</v>
      </c>
      <c r="D9" s="66">
        <f t="shared" si="1"/>
        <v>-1464</v>
      </c>
      <c r="E9" s="68">
        <f t="shared" si="0"/>
        <v>-0.075</v>
      </c>
    </row>
    <row r="10" spans="1:5" ht="24" customHeight="1">
      <c r="A10" s="64" t="s">
        <v>22</v>
      </c>
      <c r="B10" s="66">
        <v>2605</v>
      </c>
      <c r="C10" s="147">
        <f>2700+100</f>
        <v>2800</v>
      </c>
      <c r="D10" s="66">
        <f t="shared" si="1"/>
        <v>195</v>
      </c>
      <c r="E10" s="68">
        <f t="shared" si="0"/>
        <v>0.075</v>
      </c>
    </row>
    <row r="11" spans="1:5" ht="24" customHeight="1">
      <c r="A11" s="64" t="s">
        <v>23</v>
      </c>
      <c r="B11" s="66">
        <v>225</v>
      </c>
      <c r="C11" s="147">
        <v>230</v>
      </c>
      <c r="D11" s="66">
        <f t="shared" si="1"/>
        <v>5</v>
      </c>
      <c r="E11" s="68">
        <f t="shared" si="0"/>
        <v>0.022</v>
      </c>
    </row>
    <row r="12" spans="1:5" ht="24" customHeight="1">
      <c r="A12" s="64" t="s">
        <v>24</v>
      </c>
      <c r="B12" s="66">
        <v>3664</v>
      </c>
      <c r="C12" s="147">
        <f>3860+200</f>
        <v>4060</v>
      </c>
      <c r="D12" s="66">
        <f t="shared" si="1"/>
        <v>396</v>
      </c>
      <c r="E12" s="68">
        <f t="shared" si="0"/>
        <v>0.108</v>
      </c>
    </row>
    <row r="13" spans="1:5" ht="24" customHeight="1">
      <c r="A13" s="64" t="s">
        <v>25</v>
      </c>
      <c r="B13" s="66">
        <v>1128</v>
      </c>
      <c r="C13" s="147">
        <v>1300</v>
      </c>
      <c r="D13" s="66">
        <f t="shared" si="1"/>
        <v>172</v>
      </c>
      <c r="E13" s="68">
        <f t="shared" si="0"/>
        <v>0.152</v>
      </c>
    </row>
    <row r="14" spans="1:5" ht="24" customHeight="1">
      <c r="A14" s="64" t="s">
        <v>26</v>
      </c>
      <c r="B14" s="66">
        <v>1872</v>
      </c>
      <c r="C14" s="147">
        <v>2000</v>
      </c>
      <c r="D14" s="66">
        <f t="shared" si="1"/>
        <v>128</v>
      </c>
      <c r="E14" s="68">
        <f t="shared" si="0"/>
        <v>0.068</v>
      </c>
    </row>
    <row r="15" spans="1:5" ht="24" customHeight="1">
      <c r="A15" s="64" t="s">
        <v>27</v>
      </c>
      <c r="B15" s="66">
        <v>246</v>
      </c>
      <c r="C15" s="147">
        <v>250</v>
      </c>
      <c r="D15" s="66">
        <f t="shared" si="1"/>
        <v>4</v>
      </c>
      <c r="E15" s="68">
        <f t="shared" si="0"/>
        <v>0.016</v>
      </c>
    </row>
    <row r="16" spans="1:5" ht="24" customHeight="1">
      <c r="A16" s="64" t="s">
        <v>28</v>
      </c>
      <c r="B16" s="66">
        <v>8494</v>
      </c>
      <c r="C16" s="147">
        <f>9500-600</f>
        <v>8900</v>
      </c>
      <c r="D16" s="66">
        <f t="shared" si="1"/>
        <v>406</v>
      </c>
      <c r="E16" s="68">
        <f t="shared" si="0"/>
        <v>0.048</v>
      </c>
    </row>
    <row r="17" spans="1:5" ht="24" customHeight="1">
      <c r="A17" s="64" t="s">
        <v>29</v>
      </c>
      <c r="B17" s="66">
        <v>536</v>
      </c>
      <c r="C17" s="147">
        <v>560</v>
      </c>
      <c r="D17" s="66">
        <f t="shared" si="1"/>
        <v>24</v>
      </c>
      <c r="E17" s="68">
        <f t="shared" si="0"/>
        <v>0.045</v>
      </c>
    </row>
    <row r="18" spans="1:5" ht="24" customHeight="1">
      <c r="A18" s="64" t="s">
        <v>30</v>
      </c>
      <c r="B18" s="66">
        <v>3515</v>
      </c>
      <c r="C18" s="147">
        <v>3900</v>
      </c>
      <c r="D18" s="66">
        <f t="shared" si="1"/>
        <v>385</v>
      </c>
      <c r="E18" s="68">
        <f t="shared" si="0"/>
        <v>0.11</v>
      </c>
    </row>
    <row r="19" spans="1:5" ht="24" customHeight="1">
      <c r="A19" s="64" t="s">
        <v>31</v>
      </c>
      <c r="B19" s="66">
        <v>3655</v>
      </c>
      <c r="C19" s="147">
        <f>4050+200</f>
        <v>4250</v>
      </c>
      <c r="D19" s="66">
        <f t="shared" si="1"/>
        <v>595</v>
      </c>
      <c r="E19" s="68">
        <f t="shared" si="0"/>
        <v>0.163</v>
      </c>
    </row>
    <row r="20" spans="1:5" ht="24" customHeight="1">
      <c r="A20" s="64" t="s">
        <v>32</v>
      </c>
      <c r="B20" s="66">
        <v>36</v>
      </c>
      <c r="C20" s="66">
        <v>50</v>
      </c>
      <c r="D20" s="66">
        <f t="shared" si="1"/>
        <v>14</v>
      </c>
      <c r="E20" s="68">
        <f t="shared" si="0"/>
        <v>0.389</v>
      </c>
    </row>
    <row r="21" spans="1:5" ht="24" customHeight="1">
      <c r="A21" s="44" t="s">
        <v>34</v>
      </c>
      <c r="B21" s="62">
        <f>SUM(B22:B29)</f>
        <v>33926</v>
      </c>
      <c r="C21" s="62">
        <f>SUM(C22:C29)</f>
        <v>31000</v>
      </c>
      <c r="D21" s="62">
        <f>SUM(D22:D29)</f>
        <v>-2926</v>
      </c>
      <c r="E21" s="63">
        <f t="shared" si="0"/>
        <v>-0.086</v>
      </c>
    </row>
    <row r="22" spans="1:5" ht="24" customHeight="1">
      <c r="A22" s="64" t="s">
        <v>35</v>
      </c>
      <c r="B22" s="147">
        <f>+B35</f>
        <v>12962</v>
      </c>
      <c r="C22" s="147">
        <f>+C35</f>
        <v>10000</v>
      </c>
      <c r="D22" s="66">
        <f aca="true" t="shared" si="2" ref="D22:D31">+C22-B22</f>
        <v>-2962</v>
      </c>
      <c r="E22" s="68">
        <f t="shared" si="0"/>
        <v>-0.229</v>
      </c>
    </row>
    <row r="23" spans="1:5" ht="24" customHeight="1">
      <c r="A23" s="64" t="s">
        <v>36</v>
      </c>
      <c r="B23" s="66">
        <v>1023</v>
      </c>
      <c r="C23" s="147">
        <v>1100</v>
      </c>
      <c r="D23" s="66">
        <f t="shared" si="2"/>
        <v>77</v>
      </c>
      <c r="E23" s="68">
        <f t="shared" si="0"/>
        <v>0.075</v>
      </c>
    </row>
    <row r="24" spans="1:5" ht="24" customHeight="1">
      <c r="A24" s="64" t="s">
        <v>37</v>
      </c>
      <c r="B24" s="66">
        <v>1572</v>
      </c>
      <c r="C24" s="147">
        <v>1600</v>
      </c>
      <c r="D24" s="66">
        <f t="shared" si="2"/>
        <v>28</v>
      </c>
      <c r="E24" s="68">
        <f t="shared" si="0"/>
        <v>0.018</v>
      </c>
    </row>
    <row r="25" spans="1:5" ht="24" customHeight="1">
      <c r="A25" s="64" t="s">
        <v>38</v>
      </c>
      <c r="B25" s="66">
        <v>100</v>
      </c>
      <c r="C25" s="147">
        <v>0</v>
      </c>
      <c r="D25" s="66">
        <f t="shared" si="2"/>
        <v>-100</v>
      </c>
      <c r="E25" s="68">
        <f t="shared" si="0"/>
        <v>-1</v>
      </c>
    </row>
    <row r="26" spans="1:5" ht="24" customHeight="1">
      <c r="A26" s="64" t="s">
        <v>39</v>
      </c>
      <c r="B26" s="66">
        <v>13927</v>
      </c>
      <c r="C26" s="147">
        <v>15000</v>
      </c>
      <c r="D26" s="66">
        <f t="shared" si="2"/>
        <v>1073</v>
      </c>
      <c r="E26" s="68">
        <f t="shared" si="0"/>
        <v>0.077</v>
      </c>
    </row>
    <row r="27" spans="1:5" ht="24" customHeight="1">
      <c r="A27" s="64" t="s">
        <v>40</v>
      </c>
      <c r="B27" s="66"/>
      <c r="C27" s="147">
        <v>0</v>
      </c>
      <c r="D27" s="66">
        <f t="shared" si="2"/>
        <v>0</v>
      </c>
      <c r="E27" s="68"/>
    </row>
    <row r="28" spans="1:5" ht="24" customHeight="1">
      <c r="A28" s="64" t="s">
        <v>41</v>
      </c>
      <c r="B28" s="66">
        <v>53</v>
      </c>
      <c r="C28" s="147">
        <v>60</v>
      </c>
      <c r="D28" s="66">
        <f t="shared" si="2"/>
        <v>7</v>
      </c>
      <c r="E28" s="68">
        <f>+D28/B28</f>
        <v>0.132</v>
      </c>
    </row>
    <row r="29" spans="1:5" ht="24" customHeight="1">
      <c r="A29" s="64" t="s">
        <v>42</v>
      </c>
      <c r="B29" s="66">
        <v>4289</v>
      </c>
      <c r="C29" s="147">
        <f>3740-500</f>
        <v>3240</v>
      </c>
      <c r="D29" s="66">
        <f t="shared" si="2"/>
        <v>-1049</v>
      </c>
      <c r="E29" s="68">
        <f>+D29/B29</f>
        <v>-0.245</v>
      </c>
    </row>
    <row r="30" spans="1:5" ht="24" customHeight="1">
      <c r="A30" s="44" t="s">
        <v>43</v>
      </c>
      <c r="B30" s="62">
        <f>+B8+B9/0.4*0.6+B10/0.4*0.6+18+1238</f>
        <v>79613</v>
      </c>
      <c r="C30" s="62">
        <f>+C8+C9/0.4*0.6+C10/0.4*0.6+20+1280</f>
        <v>83500</v>
      </c>
      <c r="D30" s="62">
        <f t="shared" si="2"/>
        <v>3887</v>
      </c>
      <c r="E30" s="63">
        <f>+D30/B30</f>
        <v>0.049</v>
      </c>
    </row>
    <row r="31" spans="1:6" ht="24" customHeight="1">
      <c r="A31" s="44" t="s">
        <v>44</v>
      </c>
      <c r="B31" s="62">
        <f>+B30+B6</f>
        <v>204232</v>
      </c>
      <c r="C31" s="62">
        <f>+C30+C6</f>
        <v>211800</v>
      </c>
      <c r="D31" s="62">
        <f t="shared" si="2"/>
        <v>7568</v>
      </c>
      <c r="E31" s="63">
        <f>+D31/B31</f>
        <v>0.037</v>
      </c>
      <c r="F31" s="69"/>
    </row>
    <row r="32" ht="24" customHeight="1">
      <c r="C32" s="39">
        <f>+C30+C7</f>
        <v>180800</v>
      </c>
    </row>
    <row r="33" ht="24" customHeight="1">
      <c r="E33" s="148"/>
    </row>
    <row r="34" spans="2:3" ht="24" customHeight="1">
      <c r="B34" s="149" t="s">
        <v>205</v>
      </c>
      <c r="C34" s="149" t="s">
        <v>206</v>
      </c>
    </row>
    <row r="35" spans="1:4" ht="24" customHeight="1">
      <c r="A35" s="64" t="s">
        <v>35</v>
      </c>
      <c r="B35" s="150">
        <f>SUM(B36:B40)</f>
        <v>12962</v>
      </c>
      <c r="C35" s="151">
        <f>SUM(C36:C40)</f>
        <v>10000</v>
      </c>
      <c r="D35" s="152">
        <f>+C35/B35-1</f>
        <v>-0.2285</v>
      </c>
    </row>
    <row r="36" spans="1:3" ht="24" customHeight="1">
      <c r="A36" s="153" t="s">
        <v>207</v>
      </c>
      <c r="B36" s="150">
        <v>2790</v>
      </c>
      <c r="C36" s="154">
        <v>3000</v>
      </c>
    </row>
    <row r="37" spans="1:3" ht="24" customHeight="1">
      <c r="A37" s="153" t="s">
        <v>208</v>
      </c>
      <c r="B37" s="154">
        <v>6135</v>
      </c>
      <c r="C37" s="154">
        <v>3000</v>
      </c>
    </row>
    <row r="38" spans="1:3" ht="24" customHeight="1">
      <c r="A38" s="153" t="s">
        <v>209</v>
      </c>
      <c r="B38" s="154">
        <v>1500</v>
      </c>
      <c r="C38" s="154">
        <v>1500</v>
      </c>
    </row>
    <row r="39" spans="1:3" ht="24" customHeight="1">
      <c r="A39" s="153" t="s">
        <v>210</v>
      </c>
      <c r="B39" s="154">
        <v>519</v>
      </c>
      <c r="C39" s="154">
        <v>600</v>
      </c>
    </row>
    <row r="40" spans="1:3" ht="24" customHeight="1">
      <c r="A40" s="153" t="s">
        <v>211</v>
      </c>
      <c r="B40" s="154">
        <v>2018</v>
      </c>
      <c r="C40" s="154">
        <v>1900</v>
      </c>
    </row>
  </sheetData>
  <sheetProtection/>
  <mergeCells count="4">
    <mergeCell ref="A2:E2"/>
    <mergeCell ref="C4:E4"/>
    <mergeCell ref="A4:A5"/>
    <mergeCell ref="B4:B5"/>
  </mergeCells>
  <dataValidations count="1">
    <dataValidation type="whole" allowBlank="1" showInputMessage="1" showErrorMessage="1" sqref="C8 B22:C22 C35 C9:C19 C23:C29">
      <formula1>-99999999</formula1>
      <formula2>99999999</formula2>
    </dataValidation>
  </dataValidations>
  <printOptions horizontalCentered="1"/>
  <pageMargins left="0.59" right="0.35" top="0.59" bottom="0.39" header="0" footer="0.12"/>
  <pageSetup firstPageNumber="24" useFirstPageNumber="1"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"/>
  <sheetViews>
    <sheetView showZeros="0" zoomScaleSheetLayoutView="100" zoomScalePageLayoutView="0" workbookViewId="0" topLeftCell="A21">
      <selection activeCell="K36" sqref="K36"/>
    </sheetView>
  </sheetViews>
  <sheetFormatPr defaultColWidth="9.00390625" defaultRowHeight="29.25" customHeight="1"/>
  <cols>
    <col min="1" max="1" width="27.25390625" style="40" customWidth="1"/>
    <col min="2" max="2" width="10.125" style="40" customWidth="1"/>
    <col min="3" max="3" width="9.875" style="40" customWidth="1"/>
    <col min="4" max="4" width="11.00390625" style="40" customWidth="1"/>
    <col min="5" max="5" width="9.875" style="40" customWidth="1"/>
    <col min="6" max="6" width="9.75390625" style="40" customWidth="1"/>
    <col min="7" max="7" width="11.00390625" style="40" customWidth="1"/>
    <col min="8" max="8" width="9.00390625" style="40" customWidth="1"/>
    <col min="9" max="9" width="7.25390625" style="126" customWidth="1"/>
    <col min="10" max="10" width="9.00390625" style="40" customWidth="1"/>
    <col min="11" max="12" width="12.625" style="40" bestFit="1" customWidth="1"/>
    <col min="13" max="16384" width="9.00390625" style="40" customWidth="1"/>
  </cols>
  <sheetData>
    <row r="1" spans="1:9" s="39" customFormat="1" ht="20.25" customHeight="1">
      <c r="A1" s="53" t="s">
        <v>45</v>
      </c>
      <c r="B1" s="42"/>
      <c r="C1" s="42"/>
      <c r="D1" s="42"/>
      <c r="E1" s="42"/>
      <c r="F1" s="42"/>
      <c r="G1" s="42"/>
      <c r="H1" s="42"/>
      <c r="I1" s="55"/>
    </row>
    <row r="2" spans="1:9" ht="33.75" customHeight="1">
      <c r="A2" s="251" t="s">
        <v>212</v>
      </c>
      <c r="B2" s="251"/>
      <c r="C2" s="251"/>
      <c r="D2" s="251"/>
      <c r="E2" s="251"/>
      <c r="F2" s="251"/>
      <c r="G2" s="251"/>
      <c r="H2" s="251"/>
      <c r="I2" s="251"/>
    </row>
    <row r="3" s="39" customFormat="1" ht="20.25" customHeight="1">
      <c r="I3" s="55" t="s">
        <v>10</v>
      </c>
    </row>
    <row r="4" spans="1:9" s="39" customFormat="1" ht="24" customHeight="1">
      <c r="A4" s="248" t="s">
        <v>11</v>
      </c>
      <c r="B4" s="284" t="s">
        <v>213</v>
      </c>
      <c r="C4" s="285"/>
      <c r="D4" s="286"/>
      <c r="E4" s="247" t="s">
        <v>201</v>
      </c>
      <c r="F4" s="247"/>
      <c r="G4" s="247"/>
      <c r="H4" s="247"/>
      <c r="I4" s="247"/>
    </row>
    <row r="5" spans="1:9" s="39" customFormat="1" ht="24" customHeight="1">
      <c r="A5" s="248"/>
      <c r="B5" s="247" t="s">
        <v>214</v>
      </c>
      <c r="C5" s="287" t="s">
        <v>215</v>
      </c>
      <c r="D5" s="287"/>
      <c r="E5" s="247" t="s">
        <v>214</v>
      </c>
      <c r="F5" s="287" t="s">
        <v>215</v>
      </c>
      <c r="G5" s="287"/>
      <c r="H5" s="247" t="s">
        <v>216</v>
      </c>
      <c r="I5" s="289" t="s">
        <v>217</v>
      </c>
    </row>
    <row r="6" spans="1:9" s="39" customFormat="1" ht="36" customHeight="1">
      <c r="A6" s="248"/>
      <c r="B6" s="247"/>
      <c r="C6" s="43" t="s">
        <v>218</v>
      </c>
      <c r="D6" s="43" t="s">
        <v>219</v>
      </c>
      <c r="E6" s="247"/>
      <c r="F6" s="43" t="s">
        <v>218</v>
      </c>
      <c r="G6" s="43" t="s">
        <v>219</v>
      </c>
      <c r="H6" s="247"/>
      <c r="I6" s="289"/>
    </row>
    <row r="7" spans="1:11" s="39" customFormat="1" ht="30" customHeight="1">
      <c r="A7" s="127" t="s">
        <v>53</v>
      </c>
      <c r="B7" s="128">
        <f>SUM(C7:D7)</f>
        <v>275772</v>
      </c>
      <c r="C7" s="128">
        <f aca="true" t="shared" si="0" ref="C7:H7">SUM(C8:C28)</f>
        <v>226900</v>
      </c>
      <c r="D7" s="128">
        <f t="shared" si="0"/>
        <v>48872</v>
      </c>
      <c r="E7" s="128">
        <f t="shared" si="0"/>
        <v>299923</v>
      </c>
      <c r="F7" s="128">
        <f t="shared" si="0"/>
        <v>217300</v>
      </c>
      <c r="G7" s="128">
        <f t="shared" si="0"/>
        <v>82623</v>
      </c>
      <c r="H7" s="128">
        <f t="shared" si="0"/>
        <v>-9600</v>
      </c>
      <c r="I7" s="50">
        <f aca="true" t="shared" si="1" ref="I7:I28">+F7/C7-1</f>
        <v>-0.042</v>
      </c>
      <c r="K7" s="137">
        <f>+E7/B7-1</f>
        <v>0.088</v>
      </c>
    </row>
    <row r="8" spans="1:9" s="125" customFormat="1" ht="30" customHeight="1">
      <c r="A8" s="129" t="s">
        <v>54</v>
      </c>
      <c r="B8" s="130">
        <f aca="true" t="shared" si="2" ref="B8:B28">+C8+D8</f>
        <v>27729</v>
      </c>
      <c r="C8" s="130">
        <v>27651</v>
      </c>
      <c r="D8" s="130">
        <v>78</v>
      </c>
      <c r="E8" s="131">
        <f>+F8+G8</f>
        <v>29784</v>
      </c>
      <c r="F8" s="131">
        <v>29757</v>
      </c>
      <c r="G8" s="131">
        <v>27</v>
      </c>
      <c r="H8" s="132">
        <f>+F8-C8</f>
        <v>2106</v>
      </c>
      <c r="I8" s="138">
        <f t="shared" si="1"/>
        <v>0.076</v>
      </c>
    </row>
    <row r="9" spans="1:9" s="39" customFormat="1" ht="30" customHeight="1">
      <c r="A9" s="133" t="s">
        <v>55</v>
      </c>
      <c r="B9" s="134">
        <f t="shared" si="2"/>
        <v>450</v>
      </c>
      <c r="C9" s="134">
        <v>450</v>
      </c>
      <c r="D9" s="134">
        <v>0</v>
      </c>
      <c r="E9" s="135">
        <f aca="true" t="shared" si="3" ref="E9:E28">+F9+G9</f>
        <v>365</v>
      </c>
      <c r="F9" s="135">
        <v>365</v>
      </c>
      <c r="G9" s="135">
        <v>0</v>
      </c>
      <c r="H9" s="136">
        <f aca="true" t="shared" si="4" ref="H9:H28">+F9-C9</f>
        <v>-85</v>
      </c>
      <c r="I9" s="139">
        <f t="shared" si="1"/>
        <v>-0.189</v>
      </c>
    </row>
    <row r="10" spans="1:9" s="125" customFormat="1" ht="30" customHeight="1">
      <c r="A10" s="129" t="s">
        <v>57</v>
      </c>
      <c r="B10" s="130">
        <f t="shared" si="2"/>
        <v>9393</v>
      </c>
      <c r="C10" s="130">
        <v>9222</v>
      </c>
      <c r="D10" s="130">
        <v>171</v>
      </c>
      <c r="E10" s="131">
        <f t="shared" si="3"/>
        <v>11359</v>
      </c>
      <c r="F10" s="131">
        <v>10533</v>
      </c>
      <c r="G10" s="131">
        <v>826</v>
      </c>
      <c r="H10" s="132">
        <f t="shared" si="4"/>
        <v>1311</v>
      </c>
      <c r="I10" s="138">
        <f t="shared" si="1"/>
        <v>0.142</v>
      </c>
    </row>
    <row r="11" spans="1:12" s="125" customFormat="1" ht="30" customHeight="1">
      <c r="A11" s="129" t="s">
        <v>58</v>
      </c>
      <c r="B11" s="130">
        <f t="shared" si="2"/>
        <v>59271</v>
      </c>
      <c r="C11" s="130">
        <v>53824</v>
      </c>
      <c r="D11" s="130">
        <v>5447</v>
      </c>
      <c r="E11" s="131">
        <f t="shared" si="3"/>
        <v>62911</v>
      </c>
      <c r="F11" s="131">
        <v>55453</v>
      </c>
      <c r="G11" s="131">
        <v>7458</v>
      </c>
      <c r="H11" s="132">
        <f t="shared" si="4"/>
        <v>1629</v>
      </c>
      <c r="I11" s="138">
        <f t="shared" si="1"/>
        <v>0.03</v>
      </c>
      <c r="J11" s="140"/>
      <c r="K11" s="141">
        <f>+(E11+E12+E13+E14+E15+E16+E17+E18+E19+E21+E22+E23+E24+E25)</f>
        <v>191317</v>
      </c>
      <c r="L11" s="137">
        <f>+K11/E7</f>
        <v>0.638</v>
      </c>
    </row>
    <row r="12" spans="1:10" s="125" customFormat="1" ht="30" customHeight="1">
      <c r="A12" s="129" t="s">
        <v>61</v>
      </c>
      <c r="B12" s="130">
        <f t="shared" si="2"/>
        <v>620</v>
      </c>
      <c r="C12" s="130">
        <v>170</v>
      </c>
      <c r="D12" s="130">
        <v>450</v>
      </c>
      <c r="E12" s="131">
        <f t="shared" si="3"/>
        <v>185</v>
      </c>
      <c r="F12" s="131">
        <v>185</v>
      </c>
      <c r="G12" s="131">
        <v>0</v>
      </c>
      <c r="H12" s="132">
        <f t="shared" si="4"/>
        <v>15</v>
      </c>
      <c r="I12" s="138">
        <f t="shared" si="1"/>
        <v>0.088</v>
      </c>
      <c r="J12" s="140"/>
    </row>
    <row r="13" spans="1:10" s="39" customFormat="1" ht="30" customHeight="1">
      <c r="A13" s="133" t="s">
        <v>62</v>
      </c>
      <c r="B13" s="134">
        <f t="shared" si="2"/>
        <v>3263</v>
      </c>
      <c r="C13" s="134">
        <v>2970</v>
      </c>
      <c r="D13" s="134">
        <v>293</v>
      </c>
      <c r="E13" s="135">
        <f t="shared" si="3"/>
        <v>3183</v>
      </c>
      <c r="F13" s="135">
        <v>2992</v>
      </c>
      <c r="G13" s="135">
        <v>191</v>
      </c>
      <c r="H13" s="136">
        <f t="shared" si="4"/>
        <v>22</v>
      </c>
      <c r="I13" s="139">
        <f t="shared" si="1"/>
        <v>0.007</v>
      </c>
      <c r="J13" s="140"/>
    </row>
    <row r="14" spans="1:10" s="125" customFormat="1" ht="30" customHeight="1">
      <c r="A14" s="129" t="s">
        <v>64</v>
      </c>
      <c r="B14" s="130">
        <f t="shared" si="2"/>
        <v>54791</v>
      </c>
      <c r="C14" s="130">
        <v>38306</v>
      </c>
      <c r="D14" s="130">
        <v>16485</v>
      </c>
      <c r="E14" s="131">
        <f t="shared" si="3"/>
        <v>52083</v>
      </c>
      <c r="F14" s="131">
        <v>39195</v>
      </c>
      <c r="G14" s="131">
        <v>12888</v>
      </c>
      <c r="H14" s="132">
        <f t="shared" si="4"/>
        <v>889</v>
      </c>
      <c r="I14" s="138">
        <f t="shared" si="1"/>
        <v>0.023</v>
      </c>
      <c r="J14" s="140"/>
    </row>
    <row r="15" spans="1:11" s="125" customFormat="1" ht="30" customHeight="1">
      <c r="A15" s="129" t="s">
        <v>66</v>
      </c>
      <c r="B15" s="130">
        <f t="shared" si="2"/>
        <v>16256</v>
      </c>
      <c r="C15" s="130">
        <v>12800</v>
      </c>
      <c r="D15" s="130">
        <v>3456</v>
      </c>
      <c r="E15" s="131">
        <f t="shared" si="3"/>
        <v>16349</v>
      </c>
      <c r="F15" s="131">
        <v>13717</v>
      </c>
      <c r="G15" s="131">
        <v>2632</v>
      </c>
      <c r="H15" s="132">
        <f t="shared" si="4"/>
        <v>917</v>
      </c>
      <c r="I15" s="142">
        <f t="shared" si="1"/>
        <v>0.0716</v>
      </c>
      <c r="J15" s="140"/>
      <c r="K15" s="143"/>
    </row>
    <row r="16" spans="1:10" s="125" customFormat="1" ht="30" customHeight="1">
      <c r="A16" s="129" t="s">
        <v>68</v>
      </c>
      <c r="B16" s="130">
        <f t="shared" si="2"/>
        <v>1600</v>
      </c>
      <c r="C16" s="130"/>
      <c r="D16" s="130">
        <v>1600</v>
      </c>
      <c r="E16" s="131">
        <f t="shared" si="3"/>
        <v>1372</v>
      </c>
      <c r="F16" s="131">
        <v>0</v>
      </c>
      <c r="G16" s="131">
        <v>1372</v>
      </c>
      <c r="H16" s="132">
        <f t="shared" si="4"/>
        <v>0</v>
      </c>
      <c r="I16" s="142"/>
      <c r="J16" s="140"/>
    </row>
    <row r="17" spans="1:10" s="125" customFormat="1" ht="30" customHeight="1">
      <c r="A17" s="129" t="s">
        <v>70</v>
      </c>
      <c r="B17" s="130">
        <f t="shared" si="2"/>
        <v>9957</v>
      </c>
      <c r="C17" s="130">
        <v>9842</v>
      </c>
      <c r="D17" s="130">
        <v>115</v>
      </c>
      <c r="E17" s="131">
        <f t="shared" si="3"/>
        <v>6195</v>
      </c>
      <c r="F17" s="131">
        <v>2910</v>
      </c>
      <c r="G17" s="131">
        <v>3285</v>
      </c>
      <c r="H17" s="132">
        <f t="shared" si="4"/>
        <v>-6932</v>
      </c>
      <c r="I17" s="138">
        <f t="shared" si="1"/>
        <v>-0.704</v>
      </c>
      <c r="J17" s="140"/>
    </row>
    <row r="18" spans="1:10" s="39" customFormat="1" ht="30" customHeight="1">
      <c r="A18" s="133" t="s">
        <v>72</v>
      </c>
      <c r="B18" s="134">
        <f t="shared" si="2"/>
        <v>35472</v>
      </c>
      <c r="C18" s="134">
        <v>18248</v>
      </c>
      <c r="D18" s="134">
        <v>17224</v>
      </c>
      <c r="E18" s="135">
        <f t="shared" si="3"/>
        <v>40355</v>
      </c>
      <c r="F18" s="135">
        <v>15428</v>
      </c>
      <c r="G18" s="135">
        <v>24927</v>
      </c>
      <c r="H18" s="136">
        <f t="shared" si="4"/>
        <v>-2820</v>
      </c>
      <c r="I18" s="139">
        <f t="shared" si="1"/>
        <v>-0.155</v>
      </c>
      <c r="J18" s="140"/>
    </row>
    <row r="19" spans="1:10" s="39" customFormat="1" ht="30" customHeight="1">
      <c r="A19" s="133" t="s">
        <v>73</v>
      </c>
      <c r="B19" s="134">
        <f t="shared" si="2"/>
        <v>3793</v>
      </c>
      <c r="C19" s="134">
        <v>793</v>
      </c>
      <c r="D19" s="134">
        <v>3000</v>
      </c>
      <c r="E19" s="135">
        <f t="shared" si="3"/>
        <v>4515</v>
      </c>
      <c r="F19" s="135">
        <v>1015</v>
      </c>
      <c r="G19" s="135">
        <v>3500</v>
      </c>
      <c r="H19" s="136">
        <f t="shared" si="4"/>
        <v>222</v>
      </c>
      <c r="I19" s="139">
        <f t="shared" si="1"/>
        <v>0.28</v>
      </c>
      <c r="J19" s="140"/>
    </row>
    <row r="20" spans="1:9" s="39" customFormat="1" ht="30" customHeight="1">
      <c r="A20" s="133" t="s">
        <v>74</v>
      </c>
      <c r="B20" s="134">
        <f t="shared" si="2"/>
        <v>270</v>
      </c>
      <c r="C20" s="134">
        <v>96</v>
      </c>
      <c r="D20" s="134">
        <v>174</v>
      </c>
      <c r="E20" s="135">
        <f t="shared" si="3"/>
        <v>100</v>
      </c>
      <c r="F20" s="135">
        <v>100</v>
      </c>
      <c r="G20" s="135">
        <v>0</v>
      </c>
      <c r="H20" s="136">
        <f t="shared" si="4"/>
        <v>4</v>
      </c>
      <c r="I20" s="139">
        <f t="shared" si="1"/>
        <v>0.042</v>
      </c>
    </row>
    <row r="21" spans="1:10" s="39" customFormat="1" ht="30" customHeight="1">
      <c r="A21" s="133" t="s">
        <v>75</v>
      </c>
      <c r="B21" s="134">
        <f t="shared" si="2"/>
        <v>363</v>
      </c>
      <c r="C21" s="134">
        <v>166</v>
      </c>
      <c r="D21" s="134">
        <v>197</v>
      </c>
      <c r="E21" s="135">
        <f t="shared" si="3"/>
        <v>649</v>
      </c>
      <c r="F21" s="135">
        <v>149</v>
      </c>
      <c r="G21" s="135">
        <v>500</v>
      </c>
      <c r="H21" s="136">
        <f t="shared" si="4"/>
        <v>-17</v>
      </c>
      <c r="I21" s="139">
        <f t="shared" si="1"/>
        <v>-0.102</v>
      </c>
      <c r="J21" s="140"/>
    </row>
    <row r="22" spans="1:10" s="39" customFormat="1" ht="30" customHeight="1">
      <c r="A22" s="133" t="s">
        <v>77</v>
      </c>
      <c r="B22" s="134">
        <f t="shared" si="2"/>
        <v>1421</v>
      </c>
      <c r="C22" s="134">
        <v>1421</v>
      </c>
      <c r="D22" s="134">
        <v>0</v>
      </c>
      <c r="E22" s="135">
        <f t="shared" si="3"/>
        <v>1615</v>
      </c>
      <c r="F22" s="135">
        <v>1615</v>
      </c>
      <c r="G22" s="135">
        <v>0</v>
      </c>
      <c r="H22" s="136">
        <f t="shared" si="4"/>
        <v>194</v>
      </c>
      <c r="I22" s="139">
        <f t="shared" si="1"/>
        <v>0.137</v>
      </c>
      <c r="J22" s="140"/>
    </row>
    <row r="23" spans="1:10" s="39" customFormat="1" ht="30" customHeight="1">
      <c r="A23" s="133" t="s">
        <v>78</v>
      </c>
      <c r="B23" s="134">
        <f t="shared" si="2"/>
        <v>238</v>
      </c>
      <c r="C23" s="134">
        <v>60</v>
      </c>
      <c r="D23" s="134">
        <v>178</v>
      </c>
      <c r="E23" s="135">
        <f t="shared" si="3"/>
        <v>77</v>
      </c>
      <c r="F23" s="135">
        <v>60</v>
      </c>
      <c r="G23" s="135">
        <v>17</v>
      </c>
      <c r="H23" s="136">
        <f t="shared" si="4"/>
        <v>0</v>
      </c>
      <c r="I23" s="139">
        <f t="shared" si="1"/>
        <v>0</v>
      </c>
      <c r="J23" s="140"/>
    </row>
    <row r="24" spans="1:10" s="39" customFormat="1" ht="30" customHeight="1">
      <c r="A24" s="133" t="s">
        <v>80</v>
      </c>
      <c r="B24" s="134">
        <f t="shared" si="2"/>
        <v>108</v>
      </c>
      <c r="C24" s="134">
        <v>108</v>
      </c>
      <c r="D24" s="134">
        <v>0</v>
      </c>
      <c r="E24" s="135">
        <f t="shared" si="3"/>
        <v>208</v>
      </c>
      <c r="F24" s="135">
        <v>208</v>
      </c>
      <c r="G24" s="135">
        <v>0</v>
      </c>
      <c r="H24" s="136">
        <f t="shared" si="4"/>
        <v>100</v>
      </c>
      <c r="I24" s="139">
        <f t="shared" si="1"/>
        <v>0.926</v>
      </c>
      <c r="J24" s="140"/>
    </row>
    <row r="25" spans="1:10" s="39" customFormat="1" ht="30" customHeight="1">
      <c r="A25" s="133" t="s">
        <v>82</v>
      </c>
      <c r="B25" s="134">
        <f t="shared" si="2"/>
        <v>1592</v>
      </c>
      <c r="C25" s="134">
        <v>1588</v>
      </c>
      <c r="D25" s="134">
        <v>4</v>
      </c>
      <c r="E25" s="135">
        <f t="shared" si="3"/>
        <v>1620</v>
      </c>
      <c r="F25" s="135">
        <v>1620</v>
      </c>
      <c r="G25" s="135">
        <v>0</v>
      </c>
      <c r="H25" s="136">
        <f t="shared" si="4"/>
        <v>32</v>
      </c>
      <c r="I25" s="139">
        <f t="shared" si="1"/>
        <v>0.02</v>
      </c>
      <c r="J25" s="140"/>
    </row>
    <row r="26" spans="1:11" s="39" customFormat="1" ht="30" customHeight="1">
      <c r="A26" s="133" t="s">
        <v>220</v>
      </c>
      <c r="B26" s="134">
        <f t="shared" si="2"/>
        <v>3000</v>
      </c>
      <c r="C26" s="134">
        <v>3000</v>
      </c>
      <c r="D26" s="134">
        <v>0</v>
      </c>
      <c r="E26" s="135">
        <f t="shared" si="3"/>
        <v>3000</v>
      </c>
      <c r="F26" s="135">
        <v>3000</v>
      </c>
      <c r="G26" s="135">
        <v>0</v>
      </c>
      <c r="H26" s="136">
        <f t="shared" si="4"/>
        <v>0</v>
      </c>
      <c r="I26" s="139">
        <f t="shared" si="1"/>
        <v>0</v>
      </c>
      <c r="K26" s="137">
        <f>+E26/(E7-3000)</f>
        <v>0.01</v>
      </c>
    </row>
    <row r="27" spans="1:9" s="39" customFormat="1" ht="30" customHeight="1">
      <c r="A27" s="133" t="s">
        <v>84</v>
      </c>
      <c r="B27" s="134">
        <f t="shared" si="2"/>
        <v>38185</v>
      </c>
      <c r="C27" s="134">
        <v>38185</v>
      </c>
      <c r="D27" s="134">
        <v>0</v>
      </c>
      <c r="E27" s="135">
        <f t="shared" si="3"/>
        <v>53994</v>
      </c>
      <c r="F27" s="135">
        <v>28994</v>
      </c>
      <c r="G27" s="135">
        <v>25000</v>
      </c>
      <c r="H27" s="136">
        <f t="shared" si="4"/>
        <v>-9191</v>
      </c>
      <c r="I27" s="139">
        <f t="shared" si="1"/>
        <v>-0.241</v>
      </c>
    </row>
    <row r="28" spans="1:9" s="39" customFormat="1" ht="30" customHeight="1">
      <c r="A28" s="133" t="s">
        <v>85</v>
      </c>
      <c r="B28" s="134">
        <f t="shared" si="2"/>
        <v>8000</v>
      </c>
      <c r="C28" s="134">
        <v>8000</v>
      </c>
      <c r="D28" s="134">
        <v>0</v>
      </c>
      <c r="E28" s="135">
        <f t="shared" si="3"/>
        <v>10004</v>
      </c>
      <c r="F28" s="135">
        <v>10004</v>
      </c>
      <c r="G28" s="135">
        <v>0</v>
      </c>
      <c r="H28" s="136">
        <f t="shared" si="4"/>
        <v>2004</v>
      </c>
      <c r="I28" s="139">
        <f t="shared" si="1"/>
        <v>0.251</v>
      </c>
    </row>
    <row r="29" spans="1:9" ht="18" customHeight="1">
      <c r="A29" s="288" t="s">
        <v>221</v>
      </c>
      <c r="B29" s="288"/>
      <c r="C29" s="288"/>
      <c r="D29" s="288"/>
      <c r="E29" s="288"/>
      <c r="F29" s="288"/>
      <c r="G29" s="288"/>
      <c r="H29" s="288"/>
      <c r="I29" s="288"/>
    </row>
    <row r="30" spans="1:9" ht="18" customHeight="1">
      <c r="A30" s="288" t="s">
        <v>222</v>
      </c>
      <c r="B30" s="288"/>
      <c r="C30" s="288"/>
      <c r="D30" s="288"/>
      <c r="E30" s="288"/>
      <c r="F30" s="288"/>
      <c r="G30" s="288"/>
      <c r="H30" s="288"/>
      <c r="I30" s="288"/>
    </row>
    <row r="31" spans="1:9" ht="18" customHeight="1">
      <c r="A31" s="288" t="s">
        <v>223</v>
      </c>
      <c r="B31" s="288"/>
      <c r="C31" s="288"/>
      <c r="D31" s="288"/>
      <c r="E31" s="288"/>
      <c r="F31" s="288"/>
      <c r="G31" s="288"/>
      <c r="H31" s="288"/>
      <c r="I31" s="288"/>
    </row>
    <row r="32" spans="1:9" ht="18" customHeight="1">
      <c r="A32" s="288" t="s">
        <v>224</v>
      </c>
      <c r="B32" s="288"/>
      <c r="C32" s="288"/>
      <c r="D32" s="288"/>
      <c r="E32" s="288"/>
      <c r="F32" s="288"/>
      <c r="G32" s="288"/>
      <c r="H32" s="288"/>
      <c r="I32" s="288"/>
    </row>
    <row r="33" spans="1:9" ht="18" customHeight="1">
      <c r="A33" s="288" t="s">
        <v>225</v>
      </c>
      <c r="B33" s="288"/>
      <c r="C33" s="288"/>
      <c r="D33" s="288"/>
      <c r="E33" s="288"/>
      <c r="F33" s="288"/>
      <c r="G33" s="288"/>
      <c r="H33" s="288"/>
      <c r="I33" s="288"/>
    </row>
    <row r="34" spans="2:9" ht="29.25" customHeight="1">
      <c r="B34" s="48"/>
      <c r="C34" s="48"/>
      <c r="D34" s="48"/>
      <c r="E34" s="48"/>
      <c r="F34" s="48"/>
      <c r="G34" s="48"/>
      <c r="H34" s="48"/>
      <c r="I34" s="144"/>
    </row>
    <row r="35" spans="2:9" ht="29.25" customHeight="1">
      <c r="B35" s="48"/>
      <c r="C35" s="48"/>
      <c r="D35" s="48"/>
      <c r="H35" s="48"/>
      <c r="I35" s="144"/>
    </row>
  </sheetData>
  <sheetProtection/>
  <mergeCells count="15">
    <mergeCell ref="A30:I30"/>
    <mergeCell ref="A31:I31"/>
    <mergeCell ref="A32:I32"/>
    <mergeCell ref="A33:I33"/>
    <mergeCell ref="A4:A6"/>
    <mergeCell ref="B5:B6"/>
    <mergeCell ref="E5:E6"/>
    <mergeCell ref="H5:H6"/>
    <mergeCell ref="I5:I6"/>
    <mergeCell ref="A2:I2"/>
    <mergeCell ref="B4:D4"/>
    <mergeCell ref="E4:I4"/>
    <mergeCell ref="C5:D5"/>
    <mergeCell ref="F5:G5"/>
    <mergeCell ref="A29:I29"/>
  </mergeCells>
  <printOptions horizontalCentered="1"/>
  <pageMargins left="0.59" right="0.39" top="0.59" bottom="0.39" header="0" footer="0.12"/>
  <pageSetup blackAndWhite="1" firstPageNumber="25" useFirstPageNumber="1" fitToHeight="1" fitToWidth="1" horizontalDpi="600" verticalDpi="600" orientation="portrait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X80"/>
  <sheetViews>
    <sheetView showZeros="0" zoomScaleSheetLayoutView="100" zoomScalePageLayoutView="0" workbookViewId="0" topLeftCell="A1">
      <selection activeCell="A18" sqref="A18"/>
    </sheetView>
  </sheetViews>
  <sheetFormatPr defaultColWidth="9.00390625" defaultRowHeight="14.25"/>
  <cols>
    <col min="1" max="1" width="44.25390625" style="0" customWidth="1"/>
    <col min="2" max="2" width="15.875" style="0" customWidth="1"/>
    <col min="3" max="3" width="19.25390625" style="0" customWidth="1"/>
    <col min="7" max="7" width="23.375" style="0" customWidth="1"/>
    <col min="8" max="8" width="27.25390625" style="0" customWidth="1"/>
    <col min="9" max="9" width="12.00390625" style="88" customWidth="1"/>
    <col min="10" max="10" width="16.25390625" style="88" customWidth="1"/>
    <col min="11" max="12" width="9.00390625" style="88" customWidth="1"/>
  </cols>
  <sheetData>
    <row r="1" spans="1:12" s="107" customFormat="1" ht="20.25" customHeight="1">
      <c r="A1" s="53" t="s">
        <v>88</v>
      </c>
      <c r="B1" s="112"/>
      <c r="C1" s="112"/>
      <c r="E1" s="40"/>
      <c r="F1" s="40"/>
      <c r="G1" s="40"/>
      <c r="H1" s="40"/>
      <c r="I1" s="120"/>
      <c r="J1" s="120"/>
      <c r="K1" s="121"/>
      <c r="L1" s="121"/>
    </row>
    <row r="2" spans="1:232" s="108" customFormat="1" ht="28.5" customHeight="1">
      <c r="A2" s="290" t="s">
        <v>226</v>
      </c>
      <c r="B2" s="290"/>
      <c r="C2" s="290"/>
      <c r="HW2"/>
      <c r="HX2"/>
    </row>
    <row r="3" spans="2:12" s="109" customFormat="1" ht="21" customHeight="1">
      <c r="B3" s="113"/>
      <c r="C3" s="113" t="s">
        <v>10</v>
      </c>
      <c r="E3"/>
      <c r="F3"/>
      <c r="G3"/>
      <c r="H3"/>
      <c r="I3" s="88"/>
      <c r="J3" s="88"/>
      <c r="K3" s="122"/>
      <c r="L3" s="122"/>
    </row>
    <row r="4" spans="1:232" s="110" customFormat="1" ht="36" customHeight="1">
      <c r="A4" s="114" t="s">
        <v>227</v>
      </c>
      <c r="B4" s="115" t="s">
        <v>228</v>
      </c>
      <c r="C4" s="116" t="s">
        <v>229</v>
      </c>
      <c r="E4" s="108"/>
      <c r="F4" s="108"/>
      <c r="G4" s="108"/>
      <c r="H4" s="108"/>
      <c r="I4" s="108"/>
      <c r="J4" s="108"/>
      <c r="HW4" s="109"/>
      <c r="HX4" s="109"/>
    </row>
    <row r="5" spans="1:12" s="111" customFormat="1" ht="25.5" customHeight="1">
      <c r="A5" s="114" t="s">
        <v>159</v>
      </c>
      <c r="B5" s="92">
        <f>+B6+B11+B22+B30+B37+B41+B44+B48+B51+B57+B60+B65+B68+B73+B76</f>
        <v>299923</v>
      </c>
      <c r="C5" s="92">
        <f>+C6+C11+C22+C30+C37+C41+C44+C48+C51+C57+C60+C65+C68+C73+C76</f>
        <v>159954</v>
      </c>
      <c r="E5" s="111">
        <f aca="true" t="shared" si="0" ref="E5:E68">ROUND(I5,0)</f>
        <v>299923</v>
      </c>
      <c r="F5" s="111">
        <f aca="true" t="shared" si="1" ref="F5:F68">ROUND(J5,0)</f>
        <v>159954</v>
      </c>
      <c r="G5" s="111" t="s">
        <v>230</v>
      </c>
      <c r="I5" s="123">
        <f>306922.68-7000</f>
        <v>299922.68</v>
      </c>
      <c r="J5" s="123">
        <v>159954.42</v>
      </c>
      <c r="K5" s="123"/>
      <c r="L5" s="123"/>
    </row>
    <row r="6" spans="1:12" s="111" customFormat="1" ht="25.5" customHeight="1">
      <c r="A6" s="117" t="s">
        <v>231</v>
      </c>
      <c r="B6" s="92">
        <f>SUM(B7:B10)</f>
        <v>45226</v>
      </c>
      <c r="C6" s="92">
        <f>SUM(C7:C10)</f>
        <v>45226</v>
      </c>
      <c r="E6" s="111">
        <f t="shared" si="0"/>
        <v>45226</v>
      </c>
      <c r="F6" s="111">
        <f t="shared" si="1"/>
        <v>45226</v>
      </c>
      <c r="G6" s="111" t="s">
        <v>232</v>
      </c>
      <c r="H6" s="111" t="s">
        <v>233</v>
      </c>
      <c r="I6" s="123">
        <v>45226.31</v>
      </c>
      <c r="J6" s="123">
        <v>45226.31</v>
      </c>
      <c r="K6" s="123"/>
      <c r="L6" s="123"/>
    </row>
    <row r="7" spans="1:12" s="109" customFormat="1" ht="25.5" customHeight="1">
      <c r="A7" s="118" t="s">
        <v>234</v>
      </c>
      <c r="B7" s="119">
        <v>19496</v>
      </c>
      <c r="C7" s="119">
        <v>19496</v>
      </c>
      <c r="E7" s="111">
        <f t="shared" si="0"/>
        <v>19496</v>
      </c>
      <c r="F7" s="111">
        <f t="shared" si="1"/>
        <v>19496</v>
      </c>
      <c r="G7"/>
      <c r="H7" t="s">
        <v>234</v>
      </c>
      <c r="I7" s="88">
        <v>19496.27</v>
      </c>
      <c r="J7" s="88">
        <v>19496.27</v>
      </c>
      <c r="K7" s="122"/>
      <c r="L7" s="122"/>
    </row>
    <row r="8" spans="1:12" s="109" customFormat="1" ht="25.5" customHeight="1">
      <c r="A8" s="118" t="s">
        <v>235</v>
      </c>
      <c r="B8" s="119">
        <v>4602</v>
      </c>
      <c r="C8" s="119">
        <v>4602</v>
      </c>
      <c r="E8" s="111">
        <f t="shared" si="0"/>
        <v>4602</v>
      </c>
      <c r="F8" s="111">
        <f t="shared" si="1"/>
        <v>4602</v>
      </c>
      <c r="G8"/>
      <c r="H8" t="s">
        <v>235</v>
      </c>
      <c r="I8" s="88">
        <v>4601.75</v>
      </c>
      <c r="J8" s="88">
        <v>4601.75</v>
      </c>
      <c r="K8" s="122"/>
      <c r="L8" s="122"/>
    </row>
    <row r="9" spans="1:12" s="109" customFormat="1" ht="25.5" customHeight="1">
      <c r="A9" s="118" t="s">
        <v>236</v>
      </c>
      <c r="B9" s="119">
        <v>1396</v>
      </c>
      <c r="C9" s="119">
        <v>1396</v>
      </c>
      <c r="E9" s="111">
        <f t="shared" si="0"/>
        <v>1396</v>
      </c>
      <c r="F9" s="111">
        <f t="shared" si="1"/>
        <v>1396</v>
      </c>
      <c r="G9"/>
      <c r="H9" t="s">
        <v>236</v>
      </c>
      <c r="I9" s="88">
        <v>1396.34</v>
      </c>
      <c r="J9" s="88">
        <v>1396.34</v>
      </c>
      <c r="K9" s="122"/>
      <c r="L9" s="122"/>
    </row>
    <row r="10" spans="1:12" s="109" customFormat="1" ht="25.5" customHeight="1">
      <c r="A10" s="118" t="s">
        <v>237</v>
      </c>
      <c r="B10" s="119">
        <v>19732</v>
      </c>
      <c r="C10" s="119">
        <v>19732</v>
      </c>
      <c r="E10" s="111">
        <f t="shared" si="0"/>
        <v>19732</v>
      </c>
      <c r="F10" s="111">
        <f t="shared" si="1"/>
        <v>19732</v>
      </c>
      <c r="G10"/>
      <c r="H10" t="s">
        <v>237</v>
      </c>
      <c r="I10" s="88">
        <v>19731.95</v>
      </c>
      <c r="J10" s="88">
        <v>19731.95</v>
      </c>
      <c r="K10" s="122"/>
      <c r="L10" s="122"/>
    </row>
    <row r="11" spans="1:12" s="111" customFormat="1" ht="25.5" customHeight="1">
      <c r="A11" s="117" t="s">
        <v>238</v>
      </c>
      <c r="B11" s="92">
        <f>SUM(B12:B21)</f>
        <v>15789</v>
      </c>
      <c r="C11" s="92">
        <f>SUM(C12:C21)</f>
        <v>8115</v>
      </c>
      <c r="E11" s="111">
        <f t="shared" si="0"/>
        <v>15789</v>
      </c>
      <c r="F11" s="111">
        <f t="shared" si="1"/>
        <v>8116</v>
      </c>
      <c r="G11" s="111" t="s">
        <v>239</v>
      </c>
      <c r="H11" s="111" t="s">
        <v>233</v>
      </c>
      <c r="I11" s="123">
        <v>15789.43</v>
      </c>
      <c r="J11" s="123">
        <v>8115.620000000003</v>
      </c>
      <c r="K11" s="123"/>
      <c r="L11" s="123"/>
    </row>
    <row r="12" spans="1:12" s="109" customFormat="1" ht="25.5" customHeight="1">
      <c r="A12" s="118" t="s">
        <v>240</v>
      </c>
      <c r="B12" s="119">
        <v>2017</v>
      </c>
      <c r="C12" s="119">
        <v>1910</v>
      </c>
      <c r="E12" s="111">
        <f t="shared" si="0"/>
        <v>2017</v>
      </c>
      <c r="F12" s="111">
        <f t="shared" si="1"/>
        <v>1910</v>
      </c>
      <c r="G12"/>
      <c r="H12" t="s">
        <v>240</v>
      </c>
      <c r="I12" s="88">
        <v>2016.82</v>
      </c>
      <c r="J12" s="88">
        <v>1910.16</v>
      </c>
      <c r="K12" s="122"/>
      <c r="L12" s="122"/>
    </row>
    <row r="13" spans="1:12" s="109" customFormat="1" ht="25.5" customHeight="1">
      <c r="A13" s="118" t="s">
        <v>241</v>
      </c>
      <c r="B13" s="119">
        <v>170</v>
      </c>
      <c r="C13" s="119">
        <v>170</v>
      </c>
      <c r="E13" s="111">
        <f t="shared" si="0"/>
        <v>170</v>
      </c>
      <c r="F13" s="111">
        <f t="shared" si="1"/>
        <v>170</v>
      </c>
      <c r="G13"/>
      <c r="H13" t="s">
        <v>241</v>
      </c>
      <c r="I13" s="88">
        <v>170.35</v>
      </c>
      <c r="J13" s="88">
        <v>170.35</v>
      </c>
      <c r="K13" s="122"/>
      <c r="L13" s="122"/>
    </row>
    <row r="14" spans="1:12" s="109" customFormat="1" ht="25.5" customHeight="1">
      <c r="A14" s="118" t="s">
        <v>242</v>
      </c>
      <c r="B14" s="119">
        <v>56</v>
      </c>
      <c r="C14" s="119">
        <v>56</v>
      </c>
      <c r="E14" s="111">
        <f t="shared" si="0"/>
        <v>56</v>
      </c>
      <c r="F14" s="111">
        <f t="shared" si="1"/>
        <v>56</v>
      </c>
      <c r="G14"/>
      <c r="H14" t="s">
        <v>242</v>
      </c>
      <c r="I14" s="88">
        <v>55.86</v>
      </c>
      <c r="J14" s="88">
        <v>55.86</v>
      </c>
      <c r="K14" s="122"/>
      <c r="L14" s="122"/>
    </row>
    <row r="15" spans="1:12" s="109" customFormat="1" ht="25.5" customHeight="1">
      <c r="A15" s="118" t="s">
        <v>243</v>
      </c>
      <c r="B15" s="119">
        <v>0</v>
      </c>
      <c r="C15" s="119">
        <v>0</v>
      </c>
      <c r="E15" s="111">
        <f t="shared" si="0"/>
        <v>0</v>
      </c>
      <c r="F15" s="111">
        <f t="shared" si="1"/>
        <v>0</v>
      </c>
      <c r="G15"/>
      <c r="H15" t="s">
        <v>243</v>
      </c>
      <c r="I15" s="88">
        <v>0</v>
      </c>
      <c r="J15" s="88">
        <v>0</v>
      </c>
      <c r="K15" s="122"/>
      <c r="L15" s="122"/>
    </row>
    <row r="16" spans="1:12" s="109" customFormat="1" ht="25.5" customHeight="1">
      <c r="A16" s="118" t="s">
        <v>244</v>
      </c>
      <c r="B16" s="119">
        <v>193</v>
      </c>
      <c r="C16" s="119">
        <v>110</v>
      </c>
      <c r="E16" s="111">
        <f t="shared" si="0"/>
        <v>193</v>
      </c>
      <c r="F16" s="111">
        <f t="shared" si="1"/>
        <v>110</v>
      </c>
      <c r="G16"/>
      <c r="H16" t="s">
        <v>244</v>
      </c>
      <c r="I16" s="88">
        <v>193</v>
      </c>
      <c r="J16" s="88">
        <v>109.82</v>
      </c>
      <c r="K16" s="122"/>
      <c r="L16" s="122"/>
    </row>
    <row r="17" spans="1:12" s="109" customFormat="1" ht="25.5" customHeight="1">
      <c r="A17" s="118" t="s">
        <v>245</v>
      </c>
      <c r="B17" s="119">
        <v>457</v>
      </c>
      <c r="C17" s="119">
        <v>457</v>
      </c>
      <c r="E17" s="111">
        <f t="shared" si="0"/>
        <v>457</v>
      </c>
      <c r="F17" s="111">
        <f t="shared" si="1"/>
        <v>457</v>
      </c>
      <c r="G17"/>
      <c r="H17" t="s">
        <v>245</v>
      </c>
      <c r="I17" s="88">
        <v>456.97</v>
      </c>
      <c r="J17" s="88">
        <v>456.97</v>
      </c>
      <c r="K17" s="122"/>
      <c r="L17" s="122"/>
    </row>
    <row r="18" spans="1:12" s="109" customFormat="1" ht="25.5" customHeight="1">
      <c r="A18" s="118" t="s">
        <v>246</v>
      </c>
      <c r="B18" s="119">
        <v>0</v>
      </c>
      <c r="C18" s="119">
        <v>0</v>
      </c>
      <c r="E18" s="111">
        <f t="shared" si="0"/>
        <v>0</v>
      </c>
      <c r="F18" s="111">
        <f t="shared" si="1"/>
        <v>0</v>
      </c>
      <c r="G18"/>
      <c r="H18" t="s">
        <v>247</v>
      </c>
      <c r="I18" s="88">
        <v>0</v>
      </c>
      <c r="J18" s="88">
        <v>0</v>
      </c>
      <c r="K18" s="122"/>
      <c r="L18" s="122"/>
    </row>
    <row r="19" spans="1:12" s="109" customFormat="1" ht="25.5" customHeight="1">
      <c r="A19" s="118" t="s">
        <v>248</v>
      </c>
      <c r="B19" s="119">
        <v>296</v>
      </c>
      <c r="C19" s="119">
        <v>296</v>
      </c>
      <c r="E19" s="111">
        <f t="shared" si="0"/>
        <v>296</v>
      </c>
      <c r="F19" s="111">
        <f t="shared" si="1"/>
        <v>296</v>
      </c>
      <c r="G19"/>
      <c r="H19" t="s">
        <v>248</v>
      </c>
      <c r="I19" s="88">
        <v>296.25</v>
      </c>
      <c r="J19" s="88">
        <v>296.25</v>
      </c>
      <c r="K19" s="122"/>
      <c r="L19" s="122"/>
    </row>
    <row r="20" spans="1:12" s="109" customFormat="1" ht="25.5" customHeight="1">
      <c r="A20" s="118" t="s">
        <v>249</v>
      </c>
      <c r="B20" s="119">
        <v>28</v>
      </c>
      <c r="C20" s="119">
        <v>20</v>
      </c>
      <c r="E20" s="111">
        <f t="shared" si="0"/>
        <v>28</v>
      </c>
      <c r="F20" s="111">
        <f t="shared" si="1"/>
        <v>20</v>
      </c>
      <c r="G20"/>
      <c r="H20" t="s">
        <v>249</v>
      </c>
      <c r="I20" s="88">
        <v>27.73</v>
      </c>
      <c r="J20" s="88">
        <v>20.13</v>
      </c>
      <c r="K20" s="122"/>
      <c r="L20" s="122"/>
    </row>
    <row r="21" spans="1:12" s="109" customFormat="1" ht="25.5" customHeight="1">
      <c r="A21" s="118" t="s">
        <v>250</v>
      </c>
      <c r="B21" s="119">
        <v>12572</v>
      </c>
      <c r="C21" s="119">
        <v>5096</v>
      </c>
      <c r="E21" s="111">
        <f t="shared" si="0"/>
        <v>12572</v>
      </c>
      <c r="F21" s="111">
        <f t="shared" si="1"/>
        <v>5096</v>
      </c>
      <c r="G21"/>
      <c r="H21" t="s">
        <v>250</v>
      </c>
      <c r="I21" s="88">
        <v>12572.45</v>
      </c>
      <c r="J21" s="88">
        <v>5096.079999999998</v>
      </c>
      <c r="K21" s="122"/>
      <c r="L21" s="122"/>
    </row>
    <row r="22" spans="1:12" s="111" customFormat="1" ht="25.5" customHeight="1">
      <c r="A22" s="117" t="s">
        <v>251</v>
      </c>
      <c r="B22" s="92">
        <f>SUM(B23:B29)</f>
        <v>567</v>
      </c>
      <c r="C22" s="92">
        <f>SUM(C23:C29)</f>
        <v>0</v>
      </c>
      <c r="E22" s="111">
        <f t="shared" si="0"/>
        <v>567</v>
      </c>
      <c r="F22" s="111">
        <f t="shared" si="1"/>
        <v>0</v>
      </c>
      <c r="G22" s="111" t="s">
        <v>252</v>
      </c>
      <c r="H22" s="111" t="s">
        <v>233</v>
      </c>
      <c r="I22" s="123">
        <v>566.8</v>
      </c>
      <c r="J22" s="123">
        <v>0</v>
      </c>
      <c r="K22" s="123"/>
      <c r="L22" s="123"/>
    </row>
    <row r="23" spans="1:12" s="109" customFormat="1" ht="25.5" customHeight="1">
      <c r="A23" s="118" t="s">
        <v>253</v>
      </c>
      <c r="B23" s="119">
        <v>0</v>
      </c>
      <c r="C23" s="119">
        <v>0</v>
      </c>
      <c r="E23" s="111">
        <f t="shared" si="0"/>
        <v>0</v>
      </c>
      <c r="F23" s="111">
        <f t="shared" si="1"/>
        <v>0</v>
      </c>
      <c r="G23"/>
      <c r="H23" t="s">
        <v>253</v>
      </c>
      <c r="I23" s="88">
        <v>0</v>
      </c>
      <c r="J23" s="88">
        <v>0</v>
      </c>
      <c r="K23" s="122"/>
      <c r="L23" s="122"/>
    </row>
    <row r="24" spans="1:12" s="109" customFormat="1" ht="25.5" customHeight="1">
      <c r="A24" s="118" t="s">
        <v>254</v>
      </c>
      <c r="B24" s="119">
        <v>0</v>
      </c>
      <c r="C24" s="119">
        <v>0</v>
      </c>
      <c r="E24" s="111">
        <f t="shared" si="0"/>
        <v>0</v>
      </c>
      <c r="F24" s="111">
        <f t="shared" si="1"/>
        <v>0</v>
      </c>
      <c r="G24"/>
      <c r="H24" t="s">
        <v>254</v>
      </c>
      <c r="I24" s="88">
        <v>0</v>
      </c>
      <c r="J24" s="88">
        <v>0</v>
      </c>
      <c r="K24" s="122"/>
      <c r="L24" s="122"/>
    </row>
    <row r="25" spans="1:12" s="109" customFormat="1" ht="25.5" customHeight="1">
      <c r="A25" s="118" t="s">
        <v>255</v>
      </c>
      <c r="B25" s="119">
        <v>0</v>
      </c>
      <c r="C25" s="119">
        <v>0</v>
      </c>
      <c r="E25" s="111">
        <f t="shared" si="0"/>
        <v>0</v>
      </c>
      <c r="F25" s="111">
        <f t="shared" si="1"/>
        <v>0</v>
      </c>
      <c r="G25"/>
      <c r="H25" t="s">
        <v>255</v>
      </c>
      <c r="I25" s="88">
        <v>0</v>
      </c>
      <c r="J25" s="88">
        <v>0</v>
      </c>
      <c r="K25" s="122"/>
      <c r="L25" s="122"/>
    </row>
    <row r="26" spans="1:12" s="109" customFormat="1" ht="25.5" customHeight="1">
      <c r="A26" s="118" t="s">
        <v>256</v>
      </c>
      <c r="B26" s="119">
        <v>3</v>
      </c>
      <c r="C26" s="119">
        <v>0</v>
      </c>
      <c r="E26" s="111">
        <f t="shared" si="0"/>
        <v>3</v>
      </c>
      <c r="F26" s="111">
        <f t="shared" si="1"/>
        <v>0</v>
      </c>
      <c r="G26"/>
      <c r="H26" t="s">
        <v>256</v>
      </c>
      <c r="I26" s="88">
        <v>3.3</v>
      </c>
      <c r="J26" s="88">
        <v>0</v>
      </c>
      <c r="K26" s="122"/>
      <c r="L26" s="122"/>
    </row>
    <row r="27" spans="1:12" s="109" customFormat="1" ht="25.5" customHeight="1">
      <c r="A27" s="118" t="s">
        <v>257</v>
      </c>
      <c r="B27" s="119">
        <v>42</v>
      </c>
      <c r="C27" s="119">
        <v>0</v>
      </c>
      <c r="E27" s="111">
        <f t="shared" si="0"/>
        <v>42</v>
      </c>
      <c r="F27" s="111">
        <f t="shared" si="1"/>
        <v>0</v>
      </c>
      <c r="G27"/>
      <c r="H27" t="s">
        <v>257</v>
      </c>
      <c r="I27" s="88">
        <v>41.5</v>
      </c>
      <c r="J27" s="88">
        <v>0</v>
      </c>
      <c r="K27" s="122"/>
      <c r="L27" s="122"/>
    </row>
    <row r="28" spans="1:12" s="109" customFormat="1" ht="25.5" customHeight="1">
      <c r="A28" s="118" t="s">
        <v>258</v>
      </c>
      <c r="B28" s="119">
        <v>0</v>
      </c>
      <c r="C28" s="119">
        <v>0</v>
      </c>
      <c r="E28" s="111">
        <f t="shared" si="0"/>
        <v>0</v>
      </c>
      <c r="F28" s="111">
        <f t="shared" si="1"/>
        <v>0</v>
      </c>
      <c r="G28"/>
      <c r="H28" t="s">
        <v>258</v>
      </c>
      <c r="I28" s="88">
        <v>0</v>
      </c>
      <c r="J28" s="88">
        <v>0</v>
      </c>
      <c r="K28" s="122"/>
      <c r="L28" s="122"/>
    </row>
    <row r="29" spans="1:12" s="109" customFormat="1" ht="25.5" customHeight="1">
      <c r="A29" s="118" t="s">
        <v>259</v>
      </c>
      <c r="B29" s="119">
        <v>522</v>
      </c>
      <c r="C29" s="119">
        <v>0</v>
      </c>
      <c r="E29" s="111">
        <f t="shared" si="0"/>
        <v>522</v>
      </c>
      <c r="F29" s="111">
        <f t="shared" si="1"/>
        <v>0</v>
      </c>
      <c r="G29"/>
      <c r="H29" t="s">
        <v>259</v>
      </c>
      <c r="I29" s="88">
        <v>522</v>
      </c>
      <c r="J29" s="88">
        <v>0</v>
      </c>
      <c r="K29" s="122"/>
      <c r="L29" s="122"/>
    </row>
    <row r="30" spans="1:12" s="111" customFormat="1" ht="25.5" customHeight="1">
      <c r="A30" s="117" t="s">
        <v>260</v>
      </c>
      <c r="B30" s="92">
        <f>SUM(B31:B36)</f>
        <v>0</v>
      </c>
      <c r="C30" s="92">
        <f>SUM(C31:C36)</f>
        <v>0</v>
      </c>
      <c r="E30" s="111">
        <f t="shared" si="0"/>
        <v>0</v>
      </c>
      <c r="F30" s="111">
        <f t="shared" si="1"/>
        <v>0</v>
      </c>
      <c r="G30" s="111" t="s">
        <v>261</v>
      </c>
      <c r="H30" s="111" t="s">
        <v>233</v>
      </c>
      <c r="I30" s="123">
        <v>0</v>
      </c>
      <c r="J30" s="123">
        <v>0</v>
      </c>
      <c r="K30" s="123"/>
      <c r="L30" s="123"/>
    </row>
    <row r="31" spans="1:12" s="109" customFormat="1" ht="25.5" customHeight="1">
      <c r="A31" s="118" t="s">
        <v>262</v>
      </c>
      <c r="B31" s="119">
        <v>0</v>
      </c>
      <c r="C31" s="119">
        <v>0</v>
      </c>
      <c r="E31" s="111">
        <f t="shared" si="0"/>
        <v>0</v>
      </c>
      <c r="F31" s="111">
        <f t="shared" si="1"/>
        <v>0</v>
      </c>
      <c r="G31"/>
      <c r="H31" t="s">
        <v>262</v>
      </c>
      <c r="I31" s="88">
        <v>0</v>
      </c>
      <c r="J31" s="88">
        <v>0</v>
      </c>
      <c r="K31" s="122"/>
      <c r="L31" s="122"/>
    </row>
    <row r="32" spans="1:12" s="109" customFormat="1" ht="25.5" customHeight="1">
      <c r="A32" s="118" t="s">
        <v>263</v>
      </c>
      <c r="B32" s="119">
        <v>0</v>
      </c>
      <c r="C32" s="119">
        <v>0</v>
      </c>
      <c r="E32" s="111">
        <f t="shared" si="0"/>
        <v>0</v>
      </c>
      <c r="F32" s="111">
        <f t="shared" si="1"/>
        <v>0</v>
      </c>
      <c r="G32"/>
      <c r="H32" t="s">
        <v>263</v>
      </c>
      <c r="I32" s="88">
        <v>0</v>
      </c>
      <c r="J32" s="88">
        <v>0</v>
      </c>
      <c r="K32" s="122"/>
      <c r="L32" s="122"/>
    </row>
    <row r="33" spans="1:12" s="109" customFormat="1" ht="25.5" customHeight="1">
      <c r="A33" s="118" t="s">
        <v>264</v>
      </c>
      <c r="B33" s="119">
        <v>0</v>
      </c>
      <c r="C33" s="119">
        <v>0</v>
      </c>
      <c r="E33" s="111">
        <f t="shared" si="0"/>
        <v>0</v>
      </c>
      <c r="F33" s="111">
        <f t="shared" si="1"/>
        <v>0</v>
      </c>
      <c r="G33"/>
      <c r="H33" t="s">
        <v>264</v>
      </c>
      <c r="I33" s="88">
        <v>0</v>
      </c>
      <c r="J33" s="88">
        <v>0</v>
      </c>
      <c r="K33" s="122"/>
      <c r="L33" s="122"/>
    </row>
    <row r="34" spans="1:12" s="109" customFormat="1" ht="25.5" customHeight="1">
      <c r="A34" s="118" t="s">
        <v>265</v>
      </c>
      <c r="B34" s="119">
        <v>0</v>
      </c>
      <c r="C34" s="119">
        <v>0</v>
      </c>
      <c r="E34" s="111">
        <f t="shared" si="0"/>
        <v>0</v>
      </c>
      <c r="F34" s="111">
        <f t="shared" si="1"/>
        <v>0</v>
      </c>
      <c r="G34"/>
      <c r="H34" t="s">
        <v>265</v>
      </c>
      <c r="I34" s="88">
        <v>0</v>
      </c>
      <c r="J34" s="88">
        <v>0</v>
      </c>
      <c r="K34" s="122"/>
      <c r="L34" s="122"/>
    </row>
    <row r="35" spans="1:12" s="109" customFormat="1" ht="25.5" customHeight="1">
      <c r="A35" s="118" t="s">
        <v>266</v>
      </c>
      <c r="B35" s="119">
        <v>0</v>
      </c>
      <c r="C35" s="119">
        <v>0</v>
      </c>
      <c r="E35" s="111">
        <f t="shared" si="0"/>
        <v>0</v>
      </c>
      <c r="F35" s="111">
        <f t="shared" si="1"/>
        <v>0</v>
      </c>
      <c r="G35"/>
      <c r="H35" t="s">
        <v>266</v>
      </c>
      <c r="I35" s="88">
        <v>0</v>
      </c>
      <c r="J35" s="88">
        <v>0</v>
      </c>
      <c r="K35" s="122"/>
      <c r="L35" s="122"/>
    </row>
    <row r="36" spans="1:12" s="109" customFormat="1" ht="25.5" customHeight="1">
      <c r="A36" s="118" t="s">
        <v>267</v>
      </c>
      <c r="B36" s="119">
        <v>0</v>
      </c>
      <c r="C36" s="119">
        <v>0</v>
      </c>
      <c r="E36" s="111">
        <f t="shared" si="0"/>
        <v>0</v>
      </c>
      <c r="F36" s="111">
        <f t="shared" si="1"/>
        <v>0</v>
      </c>
      <c r="G36"/>
      <c r="H36" t="s">
        <v>267</v>
      </c>
      <c r="I36" s="88">
        <v>0</v>
      </c>
      <c r="J36" s="88">
        <v>0</v>
      </c>
      <c r="K36" s="122"/>
      <c r="L36" s="122"/>
    </row>
    <row r="37" spans="1:12" s="111" customFormat="1" ht="25.5" customHeight="1">
      <c r="A37" s="117" t="s">
        <v>268</v>
      </c>
      <c r="B37" s="92">
        <f>SUM(B38:B40)</f>
        <v>87767</v>
      </c>
      <c r="C37" s="92">
        <f>SUM(C38:C40)</f>
        <v>77718</v>
      </c>
      <c r="E37" s="111">
        <f t="shared" si="0"/>
        <v>87767</v>
      </c>
      <c r="F37" s="111">
        <f t="shared" si="1"/>
        <v>77718</v>
      </c>
      <c r="G37" s="111" t="s">
        <v>269</v>
      </c>
      <c r="H37" s="111" t="s">
        <v>233</v>
      </c>
      <c r="I37" s="123">
        <v>87767.03999999985</v>
      </c>
      <c r="J37" s="123">
        <v>77717.51</v>
      </c>
      <c r="K37" s="123"/>
      <c r="L37" s="123"/>
    </row>
    <row r="38" spans="1:12" s="109" customFormat="1" ht="25.5" customHeight="1">
      <c r="A38" s="118" t="s">
        <v>270</v>
      </c>
      <c r="B38" s="119">
        <v>69208</v>
      </c>
      <c r="C38" s="119">
        <v>69208</v>
      </c>
      <c r="E38" s="111">
        <f t="shared" si="0"/>
        <v>69208</v>
      </c>
      <c r="F38" s="111">
        <f t="shared" si="1"/>
        <v>69208</v>
      </c>
      <c r="G38"/>
      <c r="H38" t="s">
        <v>270</v>
      </c>
      <c r="I38" s="88">
        <v>69207.59000000007</v>
      </c>
      <c r="J38" s="88">
        <v>69207.59000000007</v>
      </c>
      <c r="K38" s="122"/>
      <c r="L38" s="122"/>
    </row>
    <row r="39" spans="1:12" s="109" customFormat="1" ht="25.5" customHeight="1">
      <c r="A39" s="118" t="s">
        <v>271</v>
      </c>
      <c r="B39" s="119">
        <v>18559</v>
      </c>
      <c r="C39" s="119">
        <v>8510</v>
      </c>
      <c r="E39" s="111">
        <f t="shared" si="0"/>
        <v>18559</v>
      </c>
      <c r="F39" s="111">
        <f t="shared" si="1"/>
        <v>8510</v>
      </c>
      <c r="G39"/>
      <c r="H39" t="s">
        <v>271</v>
      </c>
      <c r="I39" s="88">
        <v>18559.45</v>
      </c>
      <c r="J39" s="88">
        <v>8509.919999999993</v>
      </c>
      <c r="K39" s="122"/>
      <c r="L39" s="122"/>
    </row>
    <row r="40" spans="1:12" s="109" customFormat="1" ht="25.5" customHeight="1">
      <c r="A40" s="118" t="s">
        <v>272</v>
      </c>
      <c r="B40" s="119">
        <v>0</v>
      </c>
      <c r="C40" s="119">
        <v>0</v>
      </c>
      <c r="E40" s="111">
        <f t="shared" si="0"/>
        <v>0</v>
      </c>
      <c r="F40" s="111">
        <f t="shared" si="1"/>
        <v>0</v>
      </c>
      <c r="G40"/>
      <c r="H40" t="s">
        <v>272</v>
      </c>
      <c r="I40" s="88">
        <v>0</v>
      </c>
      <c r="J40" s="88">
        <v>0</v>
      </c>
      <c r="K40" s="122"/>
      <c r="L40" s="122"/>
    </row>
    <row r="41" spans="1:12" s="111" customFormat="1" ht="25.5" customHeight="1">
      <c r="A41" s="117" t="s">
        <v>273</v>
      </c>
      <c r="B41" s="92">
        <f>+B42+B43</f>
        <v>4575</v>
      </c>
      <c r="C41" s="92">
        <f>+C42+C43</f>
        <v>0</v>
      </c>
      <c r="E41" s="111">
        <f t="shared" si="0"/>
        <v>4575</v>
      </c>
      <c r="F41" s="111">
        <f t="shared" si="1"/>
        <v>0</v>
      </c>
      <c r="G41" s="111" t="s">
        <v>274</v>
      </c>
      <c r="H41" s="111" t="s">
        <v>233</v>
      </c>
      <c r="I41" s="123">
        <v>4575.17</v>
      </c>
      <c r="J41" s="123">
        <v>0</v>
      </c>
      <c r="K41" s="123"/>
      <c r="L41" s="123"/>
    </row>
    <row r="42" spans="1:12" s="109" customFormat="1" ht="25.5" customHeight="1">
      <c r="A42" s="118" t="s">
        <v>275</v>
      </c>
      <c r="B42" s="119">
        <v>4575</v>
      </c>
      <c r="C42" s="119">
        <v>0</v>
      </c>
      <c r="E42" s="111">
        <f t="shared" si="0"/>
        <v>4575</v>
      </c>
      <c r="F42" s="111">
        <f t="shared" si="1"/>
        <v>0</v>
      </c>
      <c r="G42"/>
      <c r="H42" t="s">
        <v>276</v>
      </c>
      <c r="I42" s="88">
        <v>4575.17</v>
      </c>
      <c r="J42" s="88">
        <v>0</v>
      </c>
      <c r="K42" s="122"/>
      <c r="L42" s="122"/>
    </row>
    <row r="43" spans="1:12" s="109" customFormat="1" ht="25.5" customHeight="1">
      <c r="A43" s="118" t="s">
        <v>277</v>
      </c>
      <c r="B43" s="119">
        <v>0</v>
      </c>
      <c r="C43" s="119">
        <v>0</v>
      </c>
      <c r="E43" s="111">
        <f t="shared" si="0"/>
        <v>0</v>
      </c>
      <c r="F43" s="111">
        <f t="shared" si="1"/>
        <v>0</v>
      </c>
      <c r="G43"/>
      <c r="H43" t="s">
        <v>278</v>
      </c>
      <c r="I43" s="88">
        <v>0</v>
      </c>
      <c r="J43" s="88">
        <v>0</v>
      </c>
      <c r="K43" s="122"/>
      <c r="L43" s="122"/>
    </row>
    <row r="44" spans="1:12" s="111" customFormat="1" ht="25.5" customHeight="1">
      <c r="A44" s="117" t="s">
        <v>279</v>
      </c>
      <c r="B44" s="92">
        <f>+B45+B46+B47</f>
        <v>363</v>
      </c>
      <c r="C44" s="92">
        <f>+C45+C46+C47</f>
        <v>0</v>
      </c>
      <c r="E44" s="111">
        <f t="shared" si="0"/>
        <v>363</v>
      </c>
      <c r="F44" s="111">
        <f t="shared" si="1"/>
        <v>0</v>
      </c>
      <c r="G44" s="111" t="s">
        <v>280</v>
      </c>
      <c r="H44" s="111" t="s">
        <v>233</v>
      </c>
      <c r="I44" s="123">
        <v>363</v>
      </c>
      <c r="J44" s="123">
        <v>0</v>
      </c>
      <c r="K44" s="123"/>
      <c r="L44" s="123"/>
    </row>
    <row r="45" spans="1:12" s="109" customFormat="1" ht="25.5" customHeight="1">
      <c r="A45" s="118" t="s">
        <v>281</v>
      </c>
      <c r="B45" s="119">
        <v>0</v>
      </c>
      <c r="C45" s="119">
        <v>0</v>
      </c>
      <c r="E45" s="111">
        <f t="shared" si="0"/>
        <v>0</v>
      </c>
      <c r="F45" s="111">
        <f t="shared" si="1"/>
        <v>0</v>
      </c>
      <c r="G45"/>
      <c r="H45" t="s">
        <v>281</v>
      </c>
      <c r="I45" s="88">
        <v>0</v>
      </c>
      <c r="J45" s="88">
        <v>0</v>
      </c>
      <c r="K45" s="122"/>
      <c r="L45" s="122"/>
    </row>
    <row r="46" spans="1:12" s="109" customFormat="1" ht="25.5" customHeight="1">
      <c r="A46" s="118" t="s">
        <v>282</v>
      </c>
      <c r="B46" s="119">
        <v>0</v>
      </c>
      <c r="C46" s="119">
        <v>0</v>
      </c>
      <c r="E46" s="111">
        <f t="shared" si="0"/>
        <v>0</v>
      </c>
      <c r="F46" s="111">
        <f t="shared" si="1"/>
        <v>0</v>
      </c>
      <c r="G46"/>
      <c r="H46" t="s">
        <v>282</v>
      </c>
      <c r="I46" s="88">
        <v>0</v>
      </c>
      <c r="J46" s="88">
        <v>0</v>
      </c>
      <c r="K46" s="122"/>
      <c r="L46" s="122"/>
    </row>
    <row r="47" spans="1:12" s="109" customFormat="1" ht="25.5" customHeight="1">
      <c r="A47" s="118" t="s">
        <v>283</v>
      </c>
      <c r="B47" s="119">
        <v>363</v>
      </c>
      <c r="C47" s="119">
        <v>0</v>
      </c>
      <c r="E47" s="111">
        <f t="shared" si="0"/>
        <v>363</v>
      </c>
      <c r="F47" s="111">
        <f t="shared" si="1"/>
        <v>0</v>
      </c>
      <c r="G47"/>
      <c r="H47" t="s">
        <v>283</v>
      </c>
      <c r="I47" s="88">
        <v>363</v>
      </c>
      <c r="J47" s="88">
        <v>0</v>
      </c>
      <c r="K47" s="122"/>
      <c r="L47" s="122"/>
    </row>
    <row r="48" spans="1:12" s="111" customFormat="1" ht="25.5" customHeight="1">
      <c r="A48" s="117" t="s">
        <v>284</v>
      </c>
      <c r="B48" s="92">
        <f>+B49+B50</f>
        <v>200</v>
      </c>
      <c r="C48" s="92">
        <f>+C49+C50</f>
        <v>0</v>
      </c>
      <c r="E48" s="111">
        <f t="shared" si="0"/>
        <v>200</v>
      </c>
      <c r="F48" s="111">
        <f t="shared" si="1"/>
        <v>0</v>
      </c>
      <c r="G48" s="111" t="s">
        <v>285</v>
      </c>
      <c r="H48" s="111" t="s">
        <v>233</v>
      </c>
      <c r="I48" s="123">
        <v>200</v>
      </c>
      <c r="J48" s="123">
        <v>0</v>
      </c>
      <c r="K48" s="123"/>
      <c r="L48" s="123"/>
    </row>
    <row r="49" spans="1:12" s="109" customFormat="1" ht="25.5" customHeight="1">
      <c r="A49" s="118" t="s">
        <v>286</v>
      </c>
      <c r="B49" s="119">
        <v>0</v>
      </c>
      <c r="C49" s="119">
        <v>0</v>
      </c>
      <c r="E49" s="111">
        <f t="shared" si="0"/>
        <v>0</v>
      </c>
      <c r="F49" s="111">
        <f t="shared" si="1"/>
        <v>0</v>
      </c>
      <c r="G49"/>
      <c r="H49" t="s">
        <v>286</v>
      </c>
      <c r="I49" s="88">
        <v>0</v>
      </c>
      <c r="J49" s="88">
        <v>0</v>
      </c>
      <c r="K49" s="122"/>
      <c r="L49" s="122"/>
    </row>
    <row r="50" spans="1:12" s="109" customFormat="1" ht="25.5" customHeight="1">
      <c r="A50" s="118" t="s">
        <v>287</v>
      </c>
      <c r="B50" s="119">
        <v>200</v>
      </c>
      <c r="C50" s="119">
        <v>0</v>
      </c>
      <c r="E50" s="111">
        <f t="shared" si="0"/>
        <v>200</v>
      </c>
      <c r="F50" s="111">
        <f t="shared" si="1"/>
        <v>0</v>
      </c>
      <c r="G50"/>
      <c r="H50" t="s">
        <v>287</v>
      </c>
      <c r="I50" s="88">
        <v>200</v>
      </c>
      <c r="J50" s="88">
        <v>0</v>
      </c>
      <c r="K50" s="122"/>
      <c r="L50" s="122"/>
    </row>
    <row r="51" spans="1:12" s="111" customFormat="1" ht="25.5" customHeight="1">
      <c r="A51" s="117" t="s">
        <v>288</v>
      </c>
      <c r="B51" s="92">
        <f>SUM(B52:B56)</f>
        <v>40553</v>
      </c>
      <c r="C51" s="92">
        <f>SUM(C52:C56)</f>
        <v>28895</v>
      </c>
      <c r="E51" s="111">
        <f t="shared" si="0"/>
        <v>40552</v>
      </c>
      <c r="F51" s="111">
        <f t="shared" si="1"/>
        <v>28895</v>
      </c>
      <c r="G51" s="111" t="s">
        <v>289</v>
      </c>
      <c r="H51" s="111" t="s">
        <v>233</v>
      </c>
      <c r="I51" s="123">
        <v>40552.47000000002</v>
      </c>
      <c r="J51" s="123">
        <v>28894.98</v>
      </c>
      <c r="K51" s="123"/>
      <c r="L51" s="123"/>
    </row>
    <row r="52" spans="1:12" s="109" customFormat="1" ht="25.5" customHeight="1">
      <c r="A52" s="118" t="s">
        <v>290</v>
      </c>
      <c r="B52" s="119">
        <v>17189</v>
      </c>
      <c r="C52" s="119">
        <v>8705</v>
      </c>
      <c r="E52" s="111">
        <f t="shared" si="0"/>
        <v>17189</v>
      </c>
      <c r="F52" s="111">
        <f t="shared" si="1"/>
        <v>8705</v>
      </c>
      <c r="G52"/>
      <c r="H52" t="s">
        <v>290</v>
      </c>
      <c r="I52" s="88">
        <v>17189.08</v>
      </c>
      <c r="J52" s="88">
        <v>8704.919999999998</v>
      </c>
      <c r="K52" s="122"/>
      <c r="L52" s="122"/>
    </row>
    <row r="53" spans="1:12" s="109" customFormat="1" ht="25.5" customHeight="1">
      <c r="A53" s="118" t="s">
        <v>291</v>
      </c>
      <c r="B53" s="119">
        <v>6</v>
      </c>
      <c r="C53" s="119">
        <v>6</v>
      </c>
      <c r="E53" s="111">
        <f t="shared" si="0"/>
        <v>6</v>
      </c>
      <c r="F53" s="111">
        <f t="shared" si="1"/>
        <v>6</v>
      </c>
      <c r="G53"/>
      <c r="H53" t="s">
        <v>291</v>
      </c>
      <c r="I53" s="88">
        <v>5.8</v>
      </c>
      <c r="J53" s="88">
        <v>5.8</v>
      </c>
      <c r="K53" s="122"/>
      <c r="L53" s="122"/>
    </row>
    <row r="54" spans="1:12" s="109" customFormat="1" ht="25.5" customHeight="1">
      <c r="A54" s="118" t="s">
        <v>292</v>
      </c>
      <c r="B54" s="119">
        <v>1436</v>
      </c>
      <c r="C54" s="119">
        <v>3</v>
      </c>
      <c r="E54" s="111">
        <f t="shared" si="0"/>
        <v>1436</v>
      </c>
      <c r="F54" s="111">
        <f t="shared" si="1"/>
        <v>3</v>
      </c>
      <c r="G54"/>
      <c r="H54" t="s">
        <v>292</v>
      </c>
      <c r="I54" s="88">
        <v>1436</v>
      </c>
      <c r="J54" s="88">
        <v>3</v>
      </c>
      <c r="K54" s="122"/>
      <c r="L54" s="122"/>
    </row>
    <row r="55" spans="1:12" s="109" customFormat="1" ht="25.5" customHeight="1">
      <c r="A55" s="118" t="s">
        <v>293</v>
      </c>
      <c r="B55" s="119">
        <v>16906</v>
      </c>
      <c r="C55" s="119">
        <v>16868</v>
      </c>
      <c r="E55" s="111">
        <f t="shared" si="0"/>
        <v>16906</v>
      </c>
      <c r="F55" s="111">
        <f t="shared" si="1"/>
        <v>16868</v>
      </c>
      <c r="G55"/>
      <c r="H55" t="s">
        <v>293</v>
      </c>
      <c r="I55" s="88">
        <v>16906.21</v>
      </c>
      <c r="J55" s="88">
        <v>16868.21</v>
      </c>
      <c r="K55" s="122"/>
      <c r="L55" s="122"/>
    </row>
    <row r="56" spans="1:12" s="109" customFormat="1" ht="25.5" customHeight="1">
      <c r="A56" s="118" t="s">
        <v>294</v>
      </c>
      <c r="B56" s="119">
        <v>5016</v>
      </c>
      <c r="C56" s="119">
        <v>3313</v>
      </c>
      <c r="E56" s="111">
        <f t="shared" si="0"/>
        <v>5015</v>
      </c>
      <c r="F56" s="111">
        <f t="shared" si="1"/>
        <v>3313</v>
      </c>
      <c r="G56"/>
      <c r="H56" t="s">
        <v>294</v>
      </c>
      <c r="I56" s="88">
        <v>5015.38</v>
      </c>
      <c r="J56" s="88">
        <v>3313.05</v>
      </c>
      <c r="K56" s="122"/>
      <c r="L56" s="122"/>
    </row>
    <row r="57" spans="1:12" s="111" customFormat="1" ht="25.5" customHeight="1">
      <c r="A57" s="117" t="s">
        <v>295</v>
      </c>
      <c r="B57" s="92">
        <f>+B58+B59</f>
        <v>11013</v>
      </c>
      <c r="C57" s="92">
        <f>+C58+C59</f>
        <v>0</v>
      </c>
      <c r="E57" s="111">
        <f t="shared" si="0"/>
        <v>11013</v>
      </c>
      <c r="F57" s="111">
        <f t="shared" si="1"/>
        <v>0</v>
      </c>
      <c r="G57" s="111" t="s">
        <v>296</v>
      </c>
      <c r="H57" s="111" t="s">
        <v>233</v>
      </c>
      <c r="I57" s="123">
        <v>11013</v>
      </c>
      <c r="J57" s="123">
        <v>0</v>
      </c>
      <c r="K57" s="123"/>
      <c r="L57" s="123"/>
    </row>
    <row r="58" spans="1:12" s="109" customFormat="1" ht="25.5" customHeight="1">
      <c r="A58" s="118" t="s">
        <v>297</v>
      </c>
      <c r="B58" s="119">
        <v>11013</v>
      </c>
      <c r="C58" s="119">
        <v>0</v>
      </c>
      <c r="E58" s="111">
        <f t="shared" si="0"/>
        <v>11013</v>
      </c>
      <c r="F58" s="111">
        <f t="shared" si="1"/>
        <v>0</v>
      </c>
      <c r="G58"/>
      <c r="H58" t="s">
        <v>297</v>
      </c>
      <c r="I58" s="88">
        <v>11013</v>
      </c>
      <c r="J58" s="88">
        <v>0</v>
      </c>
      <c r="K58" s="122"/>
      <c r="L58" s="122"/>
    </row>
    <row r="59" spans="1:12" s="109" customFormat="1" ht="25.5" customHeight="1">
      <c r="A59" s="118" t="s">
        <v>298</v>
      </c>
      <c r="B59" s="119">
        <v>0</v>
      </c>
      <c r="C59" s="119">
        <v>0</v>
      </c>
      <c r="E59" s="111">
        <f t="shared" si="0"/>
        <v>0</v>
      </c>
      <c r="F59" s="111">
        <f t="shared" si="1"/>
        <v>0</v>
      </c>
      <c r="G59"/>
      <c r="H59" t="s">
        <v>298</v>
      </c>
      <c r="I59" s="88">
        <v>0</v>
      </c>
      <c r="J59" s="88">
        <v>0</v>
      </c>
      <c r="K59" s="122"/>
      <c r="L59" s="122"/>
    </row>
    <row r="60" spans="1:12" s="111" customFormat="1" ht="25.5" customHeight="1">
      <c r="A60" s="117" t="s">
        <v>299</v>
      </c>
      <c r="B60" s="92">
        <f>SUM(B61:B64)</f>
        <v>10000</v>
      </c>
      <c r="C60" s="92">
        <f>SUM(C61:C64)</f>
        <v>0</v>
      </c>
      <c r="E60" s="111">
        <f t="shared" si="0"/>
        <v>10000</v>
      </c>
      <c r="F60" s="111">
        <f t="shared" si="1"/>
        <v>0</v>
      </c>
      <c r="G60" s="111" t="s">
        <v>300</v>
      </c>
      <c r="H60" s="111" t="s">
        <v>233</v>
      </c>
      <c r="I60" s="123">
        <v>10000</v>
      </c>
      <c r="J60" s="123">
        <v>0</v>
      </c>
      <c r="K60" s="123"/>
      <c r="L60" s="123"/>
    </row>
    <row r="61" spans="1:12" s="109" customFormat="1" ht="25.5" customHeight="1">
      <c r="A61" s="118" t="s">
        <v>301</v>
      </c>
      <c r="B61" s="119">
        <v>10000</v>
      </c>
      <c r="C61" s="119">
        <v>0</v>
      </c>
      <c r="E61" s="111">
        <f t="shared" si="0"/>
        <v>10000</v>
      </c>
      <c r="F61" s="111">
        <f t="shared" si="1"/>
        <v>0</v>
      </c>
      <c r="G61"/>
      <c r="H61" t="s">
        <v>301</v>
      </c>
      <c r="I61" s="88">
        <v>10000</v>
      </c>
      <c r="J61" s="88">
        <v>0</v>
      </c>
      <c r="K61" s="122"/>
      <c r="L61" s="122"/>
    </row>
    <row r="62" spans="1:12" s="109" customFormat="1" ht="25.5" customHeight="1">
      <c r="A62" s="118" t="s">
        <v>302</v>
      </c>
      <c r="B62" s="119">
        <v>0</v>
      </c>
      <c r="C62" s="119">
        <v>0</v>
      </c>
      <c r="E62" s="111">
        <f t="shared" si="0"/>
        <v>0</v>
      </c>
      <c r="F62" s="111">
        <f t="shared" si="1"/>
        <v>0</v>
      </c>
      <c r="G62"/>
      <c r="H62" t="s">
        <v>302</v>
      </c>
      <c r="I62" s="88">
        <v>0</v>
      </c>
      <c r="J62" s="88">
        <v>0</v>
      </c>
      <c r="K62" s="122"/>
      <c r="L62" s="122"/>
    </row>
    <row r="63" spans="1:12" s="109" customFormat="1" ht="25.5" customHeight="1">
      <c r="A63" s="118" t="s">
        <v>303</v>
      </c>
      <c r="B63" s="119">
        <v>0</v>
      </c>
      <c r="C63" s="119">
        <v>0</v>
      </c>
      <c r="E63" s="111">
        <f t="shared" si="0"/>
        <v>0</v>
      </c>
      <c r="F63" s="111">
        <f t="shared" si="1"/>
        <v>0</v>
      </c>
      <c r="G63"/>
      <c r="H63" t="s">
        <v>303</v>
      </c>
      <c r="I63" s="88">
        <v>0</v>
      </c>
      <c r="J63" s="88">
        <v>0</v>
      </c>
      <c r="K63" s="122"/>
      <c r="L63" s="122"/>
    </row>
    <row r="64" spans="1:12" s="109" customFormat="1" ht="25.5" customHeight="1">
      <c r="A64" s="118" t="s">
        <v>304</v>
      </c>
      <c r="B64" s="119">
        <v>0</v>
      </c>
      <c r="C64" s="119">
        <v>0</v>
      </c>
      <c r="E64" s="111">
        <f t="shared" si="0"/>
        <v>0</v>
      </c>
      <c r="F64" s="111">
        <f t="shared" si="1"/>
        <v>0</v>
      </c>
      <c r="G64"/>
      <c r="H64" t="s">
        <v>304</v>
      </c>
      <c r="I64" s="88">
        <v>0</v>
      </c>
      <c r="J64" s="88">
        <v>0</v>
      </c>
      <c r="K64" s="122"/>
      <c r="L64" s="122"/>
    </row>
    <row r="65" spans="1:12" s="111" customFormat="1" ht="25.5" customHeight="1">
      <c r="A65" s="117" t="s">
        <v>305</v>
      </c>
      <c r="B65" s="92">
        <f>SUM(B66:B67)</f>
        <v>0</v>
      </c>
      <c r="C65" s="92">
        <f>SUM(C66:C67)</f>
        <v>0</v>
      </c>
      <c r="E65" s="111">
        <f t="shared" si="0"/>
        <v>0</v>
      </c>
      <c r="F65" s="111">
        <f t="shared" si="1"/>
        <v>0</v>
      </c>
      <c r="G65" s="111" t="s">
        <v>306</v>
      </c>
      <c r="H65" s="111" t="s">
        <v>233</v>
      </c>
      <c r="I65" s="123"/>
      <c r="J65" s="123">
        <v>0</v>
      </c>
      <c r="K65" s="123"/>
      <c r="L65" s="123"/>
    </row>
    <row r="66" spans="1:12" s="109" customFormat="1" ht="36" customHeight="1">
      <c r="A66" s="124" t="s">
        <v>307</v>
      </c>
      <c r="B66" s="119"/>
      <c r="C66" s="119">
        <v>0</v>
      </c>
      <c r="E66" s="111">
        <f t="shared" si="0"/>
        <v>0</v>
      </c>
      <c r="F66" s="111">
        <f t="shared" si="1"/>
        <v>0</v>
      </c>
      <c r="G66"/>
      <c r="H66" t="s">
        <v>308</v>
      </c>
      <c r="I66" s="88"/>
      <c r="J66" s="88">
        <v>0</v>
      </c>
      <c r="K66" s="122"/>
      <c r="L66" s="122"/>
    </row>
    <row r="67" spans="1:12" s="109" customFormat="1" ht="25.5" customHeight="1">
      <c r="A67" s="118" t="s">
        <v>309</v>
      </c>
      <c r="B67" s="119">
        <v>0</v>
      </c>
      <c r="C67" s="119">
        <v>0</v>
      </c>
      <c r="E67" s="111">
        <f t="shared" si="0"/>
        <v>0</v>
      </c>
      <c r="F67" s="111">
        <f t="shared" si="1"/>
        <v>0</v>
      </c>
      <c r="G67"/>
      <c r="H67" t="s">
        <v>309</v>
      </c>
      <c r="I67" s="88">
        <v>0</v>
      </c>
      <c r="J67" s="88">
        <v>0</v>
      </c>
      <c r="K67" s="122"/>
      <c r="L67" s="122"/>
    </row>
    <row r="68" spans="1:12" s="111" customFormat="1" ht="25.5" customHeight="1">
      <c r="A68" s="117" t="s">
        <v>310</v>
      </c>
      <c r="B68" s="92">
        <v>0</v>
      </c>
      <c r="C68" s="92">
        <v>0</v>
      </c>
      <c r="E68" s="111">
        <f t="shared" si="0"/>
        <v>0</v>
      </c>
      <c r="F68" s="111">
        <f t="shared" si="1"/>
        <v>0</v>
      </c>
      <c r="G68" s="111" t="s">
        <v>311</v>
      </c>
      <c r="H68" s="111" t="s">
        <v>233</v>
      </c>
      <c r="I68" s="123">
        <v>0</v>
      </c>
      <c r="J68" s="123">
        <v>0</v>
      </c>
      <c r="K68" s="123"/>
      <c r="L68" s="123"/>
    </row>
    <row r="69" spans="1:12" s="109" customFormat="1" ht="25.5" customHeight="1">
      <c r="A69" s="118" t="s">
        <v>312</v>
      </c>
      <c r="B69" s="119">
        <v>0</v>
      </c>
      <c r="C69" s="119">
        <v>0</v>
      </c>
      <c r="E69" s="111">
        <f aca="true" t="shared" si="2" ref="E69:E80">ROUND(I69,0)</f>
        <v>0</v>
      </c>
      <c r="F69" s="111">
        <f aca="true" t="shared" si="3" ref="F69:F80">ROUND(J69,0)</f>
        <v>0</v>
      </c>
      <c r="G69"/>
      <c r="H69" t="s">
        <v>312</v>
      </c>
      <c r="I69" s="88">
        <v>0</v>
      </c>
      <c r="J69" s="88">
        <v>0</v>
      </c>
      <c r="K69" s="122"/>
      <c r="L69" s="122"/>
    </row>
    <row r="70" spans="1:12" s="109" customFormat="1" ht="25.5" customHeight="1">
      <c r="A70" s="118" t="s">
        <v>313</v>
      </c>
      <c r="B70" s="119">
        <v>0</v>
      </c>
      <c r="C70" s="119">
        <v>0</v>
      </c>
      <c r="E70" s="111">
        <f t="shared" si="2"/>
        <v>0</v>
      </c>
      <c r="F70" s="111">
        <f t="shared" si="3"/>
        <v>0</v>
      </c>
      <c r="G70"/>
      <c r="H70" t="s">
        <v>313</v>
      </c>
      <c r="I70" s="88">
        <v>0</v>
      </c>
      <c r="J70" s="88">
        <v>0</v>
      </c>
      <c r="K70" s="122"/>
      <c r="L70" s="122"/>
    </row>
    <row r="71" spans="1:12" s="109" customFormat="1" ht="25.5" customHeight="1">
      <c r="A71" s="118" t="s">
        <v>314</v>
      </c>
      <c r="B71" s="119">
        <v>0</v>
      </c>
      <c r="C71" s="119">
        <v>0</v>
      </c>
      <c r="E71" s="111">
        <f t="shared" si="2"/>
        <v>0</v>
      </c>
      <c r="F71" s="111">
        <f t="shared" si="3"/>
        <v>0</v>
      </c>
      <c r="G71"/>
      <c r="H71" t="s">
        <v>314</v>
      </c>
      <c r="I71" s="88">
        <v>0</v>
      </c>
      <c r="J71" s="88">
        <v>0</v>
      </c>
      <c r="K71" s="122"/>
      <c r="L71" s="122"/>
    </row>
    <row r="72" spans="1:12" s="109" customFormat="1" ht="25.5" customHeight="1">
      <c r="A72" s="118" t="s">
        <v>315</v>
      </c>
      <c r="B72" s="119">
        <v>0</v>
      </c>
      <c r="C72" s="119">
        <v>0</v>
      </c>
      <c r="E72" s="111">
        <f t="shared" si="2"/>
        <v>0</v>
      </c>
      <c r="F72" s="111">
        <f t="shared" si="3"/>
        <v>0</v>
      </c>
      <c r="G72"/>
      <c r="H72" t="s">
        <v>315</v>
      </c>
      <c r="I72" s="88">
        <v>0</v>
      </c>
      <c r="J72" s="88">
        <v>0</v>
      </c>
      <c r="K72" s="122"/>
      <c r="L72" s="122"/>
    </row>
    <row r="73" spans="1:12" s="111" customFormat="1" ht="25.5" customHeight="1">
      <c r="A73" s="117" t="s">
        <v>316</v>
      </c>
      <c r="B73" s="92">
        <f>+B74+B75</f>
        <v>81934</v>
      </c>
      <c r="C73" s="92">
        <f>+C74+C75</f>
        <v>0</v>
      </c>
      <c r="E73" s="111">
        <f t="shared" si="2"/>
        <v>81934</v>
      </c>
      <c r="F73" s="111">
        <f t="shared" si="3"/>
        <v>0</v>
      </c>
      <c r="G73" s="111" t="s">
        <v>317</v>
      </c>
      <c r="H73" s="111" t="s">
        <v>233</v>
      </c>
      <c r="I73" s="123">
        <v>81933.96</v>
      </c>
      <c r="J73" s="123">
        <v>0</v>
      </c>
      <c r="K73" s="123"/>
      <c r="L73" s="123"/>
    </row>
    <row r="74" spans="1:12" s="109" customFormat="1" ht="25.5" customHeight="1">
      <c r="A74" s="118" t="s">
        <v>318</v>
      </c>
      <c r="B74" s="119">
        <v>3000</v>
      </c>
      <c r="C74" s="119">
        <v>0</v>
      </c>
      <c r="E74" s="111">
        <f t="shared" si="2"/>
        <v>3000</v>
      </c>
      <c r="F74" s="111">
        <f t="shared" si="3"/>
        <v>0</v>
      </c>
      <c r="G74"/>
      <c r="H74" t="s">
        <v>318</v>
      </c>
      <c r="I74" s="88">
        <v>3000</v>
      </c>
      <c r="J74" s="88">
        <v>0</v>
      </c>
      <c r="K74" s="122"/>
      <c r="L74" s="122"/>
    </row>
    <row r="75" spans="1:12" s="109" customFormat="1" ht="25.5" customHeight="1">
      <c r="A75" s="118" t="s">
        <v>319</v>
      </c>
      <c r="B75" s="119">
        <v>78934</v>
      </c>
      <c r="C75" s="119">
        <v>0</v>
      </c>
      <c r="E75" s="111">
        <f t="shared" si="2"/>
        <v>78934</v>
      </c>
      <c r="F75" s="111">
        <f t="shared" si="3"/>
        <v>0</v>
      </c>
      <c r="G75"/>
      <c r="H75" t="s">
        <v>319</v>
      </c>
      <c r="I75" s="88">
        <v>78933.96</v>
      </c>
      <c r="J75" s="88">
        <v>0</v>
      </c>
      <c r="K75" s="122"/>
      <c r="L75" s="122"/>
    </row>
    <row r="76" spans="1:12" s="111" customFormat="1" ht="25.5" customHeight="1">
      <c r="A76" s="117" t="s">
        <v>320</v>
      </c>
      <c r="B76" s="92">
        <f>+B77+B78+B79+B80</f>
        <v>1936</v>
      </c>
      <c r="C76" s="92">
        <f>+C77+C78+C79+C80</f>
        <v>0</v>
      </c>
      <c r="E76" s="111">
        <f t="shared" si="2"/>
        <v>1936</v>
      </c>
      <c r="F76" s="111">
        <f t="shared" si="3"/>
        <v>0</v>
      </c>
      <c r="G76" s="111" t="s">
        <v>321</v>
      </c>
      <c r="H76" s="111" t="s">
        <v>233</v>
      </c>
      <c r="I76" s="123">
        <v>1935.5</v>
      </c>
      <c r="J76" s="123">
        <v>0</v>
      </c>
      <c r="K76" s="123"/>
      <c r="L76" s="123"/>
    </row>
    <row r="77" spans="1:12" s="109" customFormat="1" ht="25.5" customHeight="1">
      <c r="A77" s="118" t="s">
        <v>322</v>
      </c>
      <c r="B77" s="119">
        <v>0</v>
      </c>
      <c r="C77" s="119">
        <v>0</v>
      </c>
      <c r="E77" s="111">
        <f t="shared" si="2"/>
        <v>0</v>
      </c>
      <c r="F77" s="111">
        <f t="shared" si="3"/>
        <v>0</v>
      </c>
      <c r="G77"/>
      <c r="H77" t="s">
        <v>322</v>
      </c>
      <c r="I77" s="88">
        <v>0</v>
      </c>
      <c r="J77" s="88">
        <v>0</v>
      </c>
      <c r="K77" s="122"/>
      <c r="L77" s="122"/>
    </row>
    <row r="78" spans="1:12" s="109" customFormat="1" ht="25.5" customHeight="1">
      <c r="A78" s="118" t="s">
        <v>323</v>
      </c>
      <c r="B78" s="119">
        <v>0</v>
      </c>
      <c r="C78" s="119">
        <v>0</v>
      </c>
      <c r="E78" s="111">
        <f t="shared" si="2"/>
        <v>0</v>
      </c>
      <c r="F78" s="111">
        <f t="shared" si="3"/>
        <v>0</v>
      </c>
      <c r="G78"/>
      <c r="H78" t="s">
        <v>323</v>
      </c>
      <c r="I78" s="88">
        <v>0</v>
      </c>
      <c r="J78" s="88">
        <v>0</v>
      </c>
      <c r="K78" s="122"/>
      <c r="L78" s="122"/>
    </row>
    <row r="79" spans="1:12" s="109" customFormat="1" ht="25.5" customHeight="1">
      <c r="A79" s="118" t="s">
        <v>324</v>
      </c>
      <c r="B79" s="119">
        <v>1936</v>
      </c>
      <c r="C79" s="119">
        <v>0</v>
      </c>
      <c r="E79" s="111">
        <f t="shared" si="2"/>
        <v>1936</v>
      </c>
      <c r="F79" s="111">
        <f t="shared" si="3"/>
        <v>0</v>
      </c>
      <c r="G79"/>
      <c r="H79" t="s">
        <v>324</v>
      </c>
      <c r="I79" s="88">
        <v>1935.5</v>
      </c>
      <c r="J79" s="88">
        <v>0</v>
      </c>
      <c r="K79" s="122"/>
      <c r="L79" s="122"/>
    </row>
    <row r="80" spans="1:12" s="109" customFormat="1" ht="25.5" customHeight="1">
      <c r="A80" s="118" t="s">
        <v>325</v>
      </c>
      <c r="B80" s="119">
        <v>0</v>
      </c>
      <c r="C80" s="119">
        <v>0</v>
      </c>
      <c r="E80" s="111">
        <f t="shared" si="2"/>
        <v>0</v>
      </c>
      <c r="F80" s="111">
        <f t="shared" si="3"/>
        <v>0</v>
      </c>
      <c r="G80"/>
      <c r="H80" t="s">
        <v>325</v>
      </c>
      <c r="I80" s="88">
        <v>0</v>
      </c>
      <c r="J80" s="88">
        <v>0</v>
      </c>
      <c r="K80" s="122"/>
      <c r="L80" s="122"/>
    </row>
  </sheetData>
  <sheetProtection/>
  <mergeCells count="1">
    <mergeCell ref="A2:C2"/>
  </mergeCells>
  <printOptions horizontalCentered="1"/>
  <pageMargins left="0.79" right="0.39" top="0.59" bottom="0.39" header="0.51" footer="0.12"/>
  <pageSetup firstPageNumber="26" useFirstPageNumber="1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7"/>
  <sheetViews>
    <sheetView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17.75390625" style="74" customWidth="1"/>
    <col min="2" max="2" width="14.75390625" style="98" customWidth="1"/>
    <col min="3" max="3" width="17.875" style="98" customWidth="1"/>
    <col min="4" max="5" width="9.125" style="98" customWidth="1"/>
    <col min="6" max="6" width="17.75390625" style="74" customWidth="1"/>
    <col min="7" max="16384" width="9.00390625" style="74" customWidth="1"/>
  </cols>
  <sheetData>
    <row r="1" spans="1:6" ht="19.5" customHeight="1">
      <c r="A1" s="99" t="s">
        <v>101</v>
      </c>
      <c r="B1" s="85"/>
      <c r="C1" s="85"/>
      <c r="D1" s="85"/>
      <c r="E1" s="85"/>
      <c r="F1" s="85"/>
    </row>
    <row r="2" spans="1:6" ht="39.75" customHeight="1">
      <c r="A2" s="291" t="s">
        <v>326</v>
      </c>
      <c r="B2" s="291"/>
      <c r="C2" s="291"/>
      <c r="D2" s="291"/>
      <c r="E2" s="291"/>
      <c r="F2" s="291"/>
    </row>
    <row r="3" ht="22.5" customHeight="1">
      <c r="F3" s="100" t="s">
        <v>10</v>
      </c>
    </row>
    <row r="4" spans="1:6" s="97" customFormat="1" ht="45" customHeight="1">
      <c r="A4" s="101" t="s">
        <v>327</v>
      </c>
      <c r="B4" s="101" t="s">
        <v>328</v>
      </c>
      <c r="C4" s="101" t="s">
        <v>329</v>
      </c>
      <c r="D4" s="101" t="s">
        <v>330</v>
      </c>
      <c r="E4" s="101" t="s">
        <v>331</v>
      </c>
      <c r="F4" s="102" t="s">
        <v>332</v>
      </c>
    </row>
    <row r="5" spans="1:6" ht="36" customHeight="1">
      <c r="A5" s="292" t="s">
        <v>333</v>
      </c>
      <c r="B5" s="293"/>
      <c r="C5" s="293"/>
      <c r="D5" s="293"/>
      <c r="E5" s="294"/>
      <c r="F5" s="81">
        <f>+F6-F31</f>
        <v>100624</v>
      </c>
    </row>
    <row r="6" spans="1:6" ht="36" customHeight="1">
      <c r="A6" s="292" t="s">
        <v>334</v>
      </c>
      <c r="B6" s="293"/>
      <c r="C6" s="293"/>
      <c r="D6" s="293"/>
      <c r="E6" s="294"/>
      <c r="F6" s="81">
        <f>SUM(F7:F35)</f>
        <v>117118</v>
      </c>
    </row>
    <row r="7" spans="1:6" ht="36" customHeight="1">
      <c r="A7" s="82" t="s">
        <v>335</v>
      </c>
      <c r="B7" s="94" t="s">
        <v>336</v>
      </c>
      <c r="C7" s="94" t="s">
        <v>336</v>
      </c>
      <c r="D7" s="103"/>
      <c r="E7" s="103">
        <v>6513</v>
      </c>
      <c r="F7" s="104">
        <v>27234</v>
      </c>
    </row>
    <row r="8" spans="1:6" ht="36" customHeight="1">
      <c r="A8" s="82" t="s">
        <v>335</v>
      </c>
      <c r="B8" s="94" t="s">
        <v>337</v>
      </c>
      <c r="C8" s="94" t="s">
        <v>337</v>
      </c>
      <c r="D8" s="103">
        <v>3100</v>
      </c>
      <c r="E8" s="103">
        <v>1724</v>
      </c>
      <c r="F8" s="104">
        <v>534</v>
      </c>
    </row>
    <row r="9" spans="1:6" ht="36" customHeight="1">
      <c r="A9" s="82" t="s">
        <v>335</v>
      </c>
      <c r="B9" s="94" t="s">
        <v>338</v>
      </c>
      <c r="C9" s="94" t="s">
        <v>338</v>
      </c>
      <c r="D9" s="103">
        <v>50000</v>
      </c>
      <c r="E9" s="103">
        <v>17</v>
      </c>
      <c r="F9" s="104">
        <v>85</v>
      </c>
    </row>
    <row r="10" spans="1:6" ht="36" customHeight="1">
      <c r="A10" s="82" t="s">
        <v>335</v>
      </c>
      <c r="B10" s="94" t="s">
        <v>339</v>
      </c>
      <c r="C10" s="94" t="s">
        <v>339</v>
      </c>
      <c r="D10" s="103"/>
      <c r="E10" s="103"/>
      <c r="F10" s="104">
        <v>5922</v>
      </c>
    </row>
    <row r="11" spans="1:6" ht="36" customHeight="1">
      <c r="A11" s="82" t="s">
        <v>335</v>
      </c>
      <c r="B11" s="94" t="s">
        <v>340</v>
      </c>
      <c r="C11" s="94" t="s">
        <v>340</v>
      </c>
      <c r="D11" s="103"/>
      <c r="E11" s="103">
        <v>4789</v>
      </c>
      <c r="F11" s="104">
        <v>5360</v>
      </c>
    </row>
    <row r="12" spans="1:6" ht="36" customHeight="1">
      <c r="A12" s="82" t="s">
        <v>335</v>
      </c>
      <c r="B12" s="94" t="s">
        <v>341</v>
      </c>
      <c r="C12" s="94" t="s">
        <v>341</v>
      </c>
      <c r="D12" s="105">
        <v>0.41</v>
      </c>
      <c r="E12" s="103"/>
      <c r="F12" s="104">
        <v>15792</v>
      </c>
    </row>
    <row r="13" spans="1:6" ht="36" customHeight="1">
      <c r="A13" s="82" t="s">
        <v>335</v>
      </c>
      <c r="B13" s="94" t="s">
        <v>342</v>
      </c>
      <c r="C13" s="94" t="s">
        <v>342</v>
      </c>
      <c r="D13" s="103">
        <v>4200</v>
      </c>
      <c r="E13" s="103">
        <v>517.2</v>
      </c>
      <c r="F13" s="104">
        <v>217</v>
      </c>
    </row>
    <row r="14" spans="1:6" ht="36" customHeight="1">
      <c r="A14" s="82" t="s">
        <v>335</v>
      </c>
      <c r="B14" s="94" t="s">
        <v>343</v>
      </c>
      <c r="C14" s="94" t="s">
        <v>343</v>
      </c>
      <c r="D14" s="103">
        <v>2400</v>
      </c>
      <c r="E14" s="103">
        <v>3907.8</v>
      </c>
      <c r="F14" s="104">
        <v>938</v>
      </c>
    </row>
    <row r="15" spans="1:6" ht="36" customHeight="1">
      <c r="A15" s="82" t="s">
        <v>335</v>
      </c>
      <c r="B15" s="94" t="s">
        <v>344</v>
      </c>
      <c r="C15" s="94" t="s">
        <v>344</v>
      </c>
      <c r="D15" s="103">
        <v>4800</v>
      </c>
      <c r="E15" s="103">
        <v>477</v>
      </c>
      <c r="F15" s="104">
        <v>229</v>
      </c>
    </row>
    <row r="16" spans="1:6" ht="36" customHeight="1">
      <c r="A16" s="82" t="s">
        <v>335</v>
      </c>
      <c r="B16" s="94" t="s">
        <v>345</v>
      </c>
      <c r="C16" s="94" t="s">
        <v>345</v>
      </c>
      <c r="D16" s="103">
        <v>21000</v>
      </c>
      <c r="E16" s="103">
        <v>264</v>
      </c>
      <c r="F16" s="104">
        <v>554</v>
      </c>
    </row>
    <row r="17" spans="1:6" ht="36" customHeight="1">
      <c r="A17" s="82" t="s">
        <v>346</v>
      </c>
      <c r="B17" s="94" t="s">
        <v>346</v>
      </c>
      <c r="C17" s="94" t="s">
        <v>346</v>
      </c>
      <c r="D17" s="103"/>
      <c r="E17" s="103">
        <v>2763</v>
      </c>
      <c r="F17" s="104">
        <v>4586</v>
      </c>
    </row>
    <row r="18" spans="1:6" ht="36" customHeight="1">
      <c r="A18" s="84" t="s">
        <v>347</v>
      </c>
      <c r="B18" s="84" t="s">
        <v>348</v>
      </c>
      <c r="C18" s="84" t="s">
        <v>348</v>
      </c>
      <c r="D18" s="106">
        <v>2000</v>
      </c>
      <c r="E18" s="106">
        <v>3910</v>
      </c>
      <c r="F18" s="104">
        <v>782</v>
      </c>
    </row>
    <row r="19" spans="1:6" ht="36" customHeight="1">
      <c r="A19" s="84" t="s">
        <v>347</v>
      </c>
      <c r="B19" s="84" t="s">
        <v>349</v>
      </c>
      <c r="C19" s="84" t="s">
        <v>350</v>
      </c>
      <c r="D19" s="106">
        <v>600</v>
      </c>
      <c r="E19" s="106">
        <v>7753</v>
      </c>
      <c r="F19" s="104">
        <v>465</v>
      </c>
    </row>
    <row r="20" spans="1:6" ht="36" customHeight="1">
      <c r="A20" s="84" t="s">
        <v>347</v>
      </c>
      <c r="B20" s="84" t="s">
        <v>349</v>
      </c>
      <c r="C20" s="94" t="s">
        <v>351</v>
      </c>
      <c r="D20" s="106"/>
      <c r="E20" s="106">
        <v>30038</v>
      </c>
      <c r="F20" s="104">
        <v>2449</v>
      </c>
    </row>
    <row r="21" spans="1:6" ht="46.5" customHeight="1">
      <c r="A21" s="84" t="s">
        <v>347</v>
      </c>
      <c r="B21" s="84" t="s">
        <v>349</v>
      </c>
      <c r="C21" s="84" t="s">
        <v>352</v>
      </c>
      <c r="D21" s="106">
        <v>9500</v>
      </c>
      <c r="E21" s="106">
        <v>109</v>
      </c>
      <c r="F21" s="104">
        <v>103</v>
      </c>
    </row>
    <row r="22" spans="1:6" ht="36" customHeight="1">
      <c r="A22" s="84" t="s">
        <v>347</v>
      </c>
      <c r="B22" s="84" t="s">
        <v>349</v>
      </c>
      <c r="C22" s="84" t="s">
        <v>353</v>
      </c>
      <c r="D22" s="106"/>
      <c r="E22" s="106">
        <v>30038</v>
      </c>
      <c r="F22" s="104">
        <v>383</v>
      </c>
    </row>
    <row r="23" spans="1:6" ht="48" customHeight="1">
      <c r="A23" s="84" t="s">
        <v>347</v>
      </c>
      <c r="B23" s="84" t="s">
        <v>349</v>
      </c>
      <c r="C23" s="84" t="s">
        <v>354</v>
      </c>
      <c r="D23" s="106"/>
      <c r="E23" s="106"/>
      <c r="F23" s="104">
        <v>189</v>
      </c>
    </row>
    <row r="24" spans="1:6" ht="36" customHeight="1">
      <c r="A24" s="84" t="s">
        <v>347</v>
      </c>
      <c r="B24" s="84" t="s">
        <v>349</v>
      </c>
      <c r="C24" s="84" t="s">
        <v>355</v>
      </c>
      <c r="D24" s="106"/>
      <c r="E24" s="106"/>
      <c r="F24" s="104">
        <v>476</v>
      </c>
    </row>
    <row r="25" spans="1:6" ht="36" customHeight="1">
      <c r="A25" s="84" t="s">
        <v>347</v>
      </c>
      <c r="B25" s="84" t="s">
        <v>349</v>
      </c>
      <c r="C25" s="84" t="s">
        <v>356</v>
      </c>
      <c r="D25" s="106">
        <v>1000</v>
      </c>
      <c r="E25" s="106">
        <v>1729</v>
      </c>
      <c r="F25" s="104">
        <v>173</v>
      </c>
    </row>
    <row r="26" spans="1:6" ht="36" customHeight="1">
      <c r="A26" s="84" t="s">
        <v>347</v>
      </c>
      <c r="B26" s="84" t="s">
        <v>357</v>
      </c>
      <c r="C26" s="84" t="s">
        <v>358</v>
      </c>
      <c r="D26" s="106">
        <v>10000</v>
      </c>
      <c r="E26" s="106">
        <v>255</v>
      </c>
      <c r="F26" s="104">
        <v>255</v>
      </c>
    </row>
    <row r="27" spans="1:6" ht="36" customHeight="1">
      <c r="A27" s="84" t="s">
        <v>347</v>
      </c>
      <c r="B27" s="84" t="s">
        <v>359</v>
      </c>
      <c r="C27" s="84" t="s">
        <v>360</v>
      </c>
      <c r="D27" s="106">
        <v>5256</v>
      </c>
      <c r="E27" s="106">
        <v>530</v>
      </c>
      <c r="F27" s="104">
        <v>279</v>
      </c>
    </row>
    <row r="28" spans="1:6" ht="36" customHeight="1">
      <c r="A28" s="84" t="s">
        <v>347</v>
      </c>
      <c r="B28" s="84" t="s">
        <v>359</v>
      </c>
      <c r="C28" s="84" t="s">
        <v>361</v>
      </c>
      <c r="D28" s="106">
        <v>3204</v>
      </c>
      <c r="E28" s="106">
        <v>5540</v>
      </c>
      <c r="F28" s="104">
        <v>1775</v>
      </c>
    </row>
    <row r="29" spans="1:6" ht="36" customHeight="1">
      <c r="A29" s="84" t="s">
        <v>347</v>
      </c>
      <c r="B29" s="84" t="s">
        <v>359</v>
      </c>
      <c r="C29" s="84" t="s">
        <v>362</v>
      </c>
      <c r="D29" s="106"/>
      <c r="E29" s="106">
        <v>310463</v>
      </c>
      <c r="F29" s="104">
        <v>10673</v>
      </c>
    </row>
    <row r="30" spans="1:6" ht="36" customHeight="1">
      <c r="A30" s="84" t="s">
        <v>347</v>
      </c>
      <c r="B30" s="84" t="s">
        <v>359</v>
      </c>
      <c r="C30" s="84" t="s">
        <v>363</v>
      </c>
      <c r="D30" s="106">
        <v>12888</v>
      </c>
      <c r="E30" s="106">
        <v>123</v>
      </c>
      <c r="F30" s="104">
        <v>159</v>
      </c>
    </row>
    <row r="31" spans="1:6" ht="36" customHeight="1">
      <c r="A31" s="84" t="s">
        <v>347</v>
      </c>
      <c r="B31" s="84" t="s">
        <v>364</v>
      </c>
      <c r="C31" s="84" t="s">
        <v>365</v>
      </c>
      <c r="D31" s="106">
        <v>550</v>
      </c>
      <c r="E31" s="106">
        <v>299900</v>
      </c>
      <c r="F31" s="104">
        <v>16494</v>
      </c>
    </row>
    <row r="32" spans="1:6" ht="36" customHeight="1">
      <c r="A32" s="84" t="s">
        <v>347</v>
      </c>
      <c r="B32" s="84" t="s">
        <v>364</v>
      </c>
      <c r="C32" s="84" t="s">
        <v>366</v>
      </c>
      <c r="D32" s="106">
        <v>74</v>
      </c>
      <c r="E32" s="106">
        <v>255000</v>
      </c>
      <c r="F32" s="104">
        <v>1887</v>
      </c>
    </row>
    <row r="33" spans="1:6" ht="36" customHeight="1">
      <c r="A33" s="84" t="s">
        <v>347</v>
      </c>
      <c r="B33" s="84" t="s">
        <v>364</v>
      </c>
      <c r="C33" s="84" t="s">
        <v>367</v>
      </c>
      <c r="D33" s="106">
        <v>40</v>
      </c>
      <c r="E33" s="106">
        <v>255000</v>
      </c>
      <c r="F33" s="104">
        <v>1020</v>
      </c>
    </row>
    <row r="34" spans="1:6" ht="36" customHeight="1">
      <c r="A34" s="84" t="s">
        <v>347</v>
      </c>
      <c r="B34" s="84" t="s">
        <v>368</v>
      </c>
      <c r="C34" s="84" t="s">
        <v>368</v>
      </c>
      <c r="D34" s="106">
        <v>110000</v>
      </c>
      <c r="E34" s="106">
        <v>255</v>
      </c>
      <c r="F34" s="104">
        <v>2805</v>
      </c>
    </row>
    <row r="35" spans="1:6" ht="36" customHeight="1">
      <c r="A35" s="84" t="s">
        <v>347</v>
      </c>
      <c r="B35" s="84" t="s">
        <v>369</v>
      </c>
      <c r="C35" s="84" t="s">
        <v>369</v>
      </c>
      <c r="D35" s="106">
        <v>600</v>
      </c>
      <c r="E35" s="106">
        <v>255000</v>
      </c>
      <c r="F35" s="104">
        <v>15300</v>
      </c>
    </row>
    <row r="36" spans="1:6" ht="21.75" customHeight="1">
      <c r="A36" s="295" t="s">
        <v>370</v>
      </c>
      <c r="B36" s="295"/>
      <c r="C36" s="295"/>
      <c r="D36" s="295"/>
      <c r="E36" s="295"/>
      <c r="F36" s="295"/>
    </row>
    <row r="37" spans="1:6" ht="21.75" customHeight="1">
      <c r="A37" s="295" t="s">
        <v>371</v>
      </c>
      <c r="B37" s="295"/>
      <c r="C37" s="295"/>
      <c r="D37" s="295"/>
      <c r="E37" s="295"/>
      <c r="F37" s="295"/>
    </row>
  </sheetData>
  <sheetProtection/>
  <mergeCells count="5">
    <mergeCell ref="A2:F2"/>
    <mergeCell ref="A5:E5"/>
    <mergeCell ref="A6:E6"/>
    <mergeCell ref="A36:F36"/>
    <mergeCell ref="A37:F37"/>
  </mergeCells>
  <printOptions horizontalCentered="1"/>
  <pageMargins left="0.39" right="0.39" top="0.79" bottom="0.59" header="0.51" footer="0.12"/>
  <pageSetup firstPageNumber="29" useFirstPageNumber="1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19.25390625" style="89" customWidth="1"/>
    <col min="2" max="2" width="18.125" style="89" customWidth="1"/>
    <col min="3" max="3" width="28.625" style="0" customWidth="1"/>
    <col min="4" max="4" width="17.875" style="0" customWidth="1"/>
  </cols>
  <sheetData>
    <row r="1" ht="18" customHeight="1">
      <c r="A1" t="s">
        <v>121</v>
      </c>
    </row>
    <row r="2" spans="1:4" ht="30" customHeight="1">
      <c r="A2" s="291" t="s">
        <v>372</v>
      </c>
      <c r="B2" s="291"/>
      <c r="C2" s="291"/>
      <c r="D2" s="291"/>
    </row>
    <row r="3" ht="22.5" customHeight="1">
      <c r="D3" s="90" t="s">
        <v>10</v>
      </c>
    </row>
    <row r="4" spans="1:4" ht="33" customHeight="1">
      <c r="A4" s="79" t="s">
        <v>327</v>
      </c>
      <c r="B4" s="79" t="s">
        <v>328</v>
      </c>
      <c r="C4" s="79" t="s">
        <v>329</v>
      </c>
      <c r="D4" s="91" t="s">
        <v>373</v>
      </c>
    </row>
    <row r="5" spans="1:4" ht="30" customHeight="1">
      <c r="A5" s="80"/>
      <c r="B5" s="80"/>
      <c r="C5" s="80" t="s">
        <v>334</v>
      </c>
      <c r="D5" s="92">
        <f>SUM(D6:D25)</f>
        <v>255919</v>
      </c>
    </row>
    <row r="6" spans="1:4" ht="30" customHeight="1">
      <c r="A6" s="82" t="s">
        <v>335</v>
      </c>
      <c r="B6" s="82" t="s">
        <v>335</v>
      </c>
      <c r="C6" s="82" t="s">
        <v>335</v>
      </c>
      <c r="D6" s="93">
        <v>138546</v>
      </c>
    </row>
    <row r="7" spans="1:4" ht="30" customHeight="1">
      <c r="A7" s="82" t="s">
        <v>346</v>
      </c>
      <c r="B7" s="94" t="s">
        <v>346</v>
      </c>
      <c r="C7" s="94" t="s">
        <v>346</v>
      </c>
      <c r="D7" s="93">
        <v>20584</v>
      </c>
    </row>
    <row r="8" spans="1:4" ht="30" customHeight="1">
      <c r="A8" s="84" t="s">
        <v>347</v>
      </c>
      <c r="B8" s="84" t="s">
        <v>348</v>
      </c>
      <c r="C8" s="84" t="s">
        <v>348</v>
      </c>
      <c r="D8" s="93">
        <v>882</v>
      </c>
    </row>
    <row r="9" spans="1:4" ht="30" customHeight="1">
      <c r="A9" s="84" t="s">
        <v>347</v>
      </c>
      <c r="B9" s="84" t="s">
        <v>349</v>
      </c>
      <c r="C9" s="84" t="s">
        <v>350</v>
      </c>
      <c r="D9" s="93">
        <v>465</v>
      </c>
    </row>
    <row r="10" spans="1:4" ht="30" customHeight="1">
      <c r="A10" s="84" t="s">
        <v>347</v>
      </c>
      <c r="B10" s="84" t="s">
        <v>349</v>
      </c>
      <c r="C10" s="84" t="s">
        <v>351</v>
      </c>
      <c r="D10" s="93">
        <v>5221</v>
      </c>
    </row>
    <row r="11" spans="1:4" ht="30" customHeight="1">
      <c r="A11" s="84" t="s">
        <v>347</v>
      </c>
      <c r="B11" s="84" t="s">
        <v>349</v>
      </c>
      <c r="C11" s="84" t="s">
        <v>374</v>
      </c>
      <c r="D11" s="93">
        <v>120</v>
      </c>
    </row>
    <row r="12" spans="1:4" ht="30" customHeight="1">
      <c r="A12" s="84" t="s">
        <v>347</v>
      </c>
      <c r="B12" s="84" t="s">
        <v>349</v>
      </c>
      <c r="C12" s="84" t="s">
        <v>353</v>
      </c>
      <c r="D12" s="93">
        <v>447</v>
      </c>
    </row>
    <row r="13" spans="1:4" ht="30" customHeight="1">
      <c r="A13" s="84" t="s">
        <v>347</v>
      </c>
      <c r="B13" s="84" t="s">
        <v>349</v>
      </c>
      <c r="C13" s="84" t="s">
        <v>354</v>
      </c>
      <c r="D13" s="93">
        <v>189</v>
      </c>
    </row>
    <row r="14" spans="1:4" ht="30" customHeight="1">
      <c r="A14" s="84" t="s">
        <v>347</v>
      </c>
      <c r="B14" s="84" t="s">
        <v>349</v>
      </c>
      <c r="C14" s="84" t="s">
        <v>355</v>
      </c>
      <c r="D14" s="93">
        <v>476</v>
      </c>
    </row>
    <row r="15" spans="1:4" ht="30" customHeight="1">
      <c r="A15" s="84" t="s">
        <v>347</v>
      </c>
      <c r="B15" s="84" t="s">
        <v>349</v>
      </c>
      <c r="C15" s="84" t="s">
        <v>356</v>
      </c>
      <c r="D15" s="93">
        <v>173</v>
      </c>
    </row>
    <row r="16" spans="1:4" ht="30" customHeight="1">
      <c r="A16" s="84" t="s">
        <v>347</v>
      </c>
      <c r="B16" s="84" t="s">
        <v>357</v>
      </c>
      <c r="C16" s="84" t="s">
        <v>358</v>
      </c>
      <c r="D16" s="93">
        <v>374</v>
      </c>
    </row>
    <row r="17" spans="1:4" ht="30" customHeight="1">
      <c r="A17" s="84" t="s">
        <v>347</v>
      </c>
      <c r="B17" s="84" t="s">
        <v>359</v>
      </c>
      <c r="C17" s="84" t="s">
        <v>360</v>
      </c>
      <c r="D17" s="93">
        <v>323</v>
      </c>
    </row>
    <row r="18" spans="1:4" ht="30" customHeight="1">
      <c r="A18" s="84" t="s">
        <v>347</v>
      </c>
      <c r="B18" s="84" t="s">
        <v>359</v>
      </c>
      <c r="C18" s="84" t="s">
        <v>361</v>
      </c>
      <c r="D18" s="93">
        <v>2628</v>
      </c>
    </row>
    <row r="19" spans="1:4" ht="30" customHeight="1">
      <c r="A19" s="84" t="s">
        <v>347</v>
      </c>
      <c r="B19" s="84" t="s">
        <v>359</v>
      </c>
      <c r="C19" s="84" t="s">
        <v>362</v>
      </c>
      <c r="D19" s="93">
        <v>11013</v>
      </c>
    </row>
    <row r="20" spans="1:4" ht="30" customHeight="1">
      <c r="A20" s="84" t="s">
        <v>347</v>
      </c>
      <c r="B20" s="84" t="s">
        <v>359</v>
      </c>
      <c r="C20" s="84" t="s">
        <v>363</v>
      </c>
      <c r="D20" s="93">
        <v>190</v>
      </c>
    </row>
    <row r="21" spans="1:4" s="88" customFormat="1" ht="30" customHeight="1">
      <c r="A21" s="95" t="s">
        <v>347</v>
      </c>
      <c r="B21" s="95" t="s">
        <v>364</v>
      </c>
      <c r="C21" s="95" t="s">
        <v>365</v>
      </c>
      <c r="D21" s="96">
        <v>0</v>
      </c>
    </row>
    <row r="22" spans="1:4" ht="30" customHeight="1">
      <c r="A22" s="84" t="s">
        <v>347</v>
      </c>
      <c r="B22" s="84" t="s">
        <v>364</v>
      </c>
      <c r="C22" s="84" t="s">
        <v>366</v>
      </c>
      <c r="D22" s="93">
        <v>1893</v>
      </c>
    </row>
    <row r="23" spans="1:4" ht="30" customHeight="1">
      <c r="A23" s="84" t="s">
        <v>347</v>
      </c>
      <c r="B23" s="84" t="s">
        <v>364</v>
      </c>
      <c r="C23" s="84" t="s">
        <v>367</v>
      </c>
      <c r="D23" s="93">
        <v>1588</v>
      </c>
    </row>
    <row r="24" spans="1:4" ht="30" customHeight="1">
      <c r="A24" s="84" t="s">
        <v>347</v>
      </c>
      <c r="B24" s="84" t="s">
        <v>368</v>
      </c>
      <c r="C24" s="84" t="s">
        <v>368</v>
      </c>
      <c r="D24" s="93">
        <v>5316</v>
      </c>
    </row>
    <row r="25" spans="1:4" ht="30" customHeight="1">
      <c r="A25" s="84" t="s">
        <v>347</v>
      </c>
      <c r="B25" s="84" t="s">
        <v>369</v>
      </c>
      <c r="C25" s="84" t="s">
        <v>369</v>
      </c>
      <c r="D25" s="93">
        <v>65491</v>
      </c>
    </row>
    <row r="26" spans="1:6" s="74" customFormat="1" ht="21.75" customHeight="1">
      <c r="A26" s="295" t="s">
        <v>375</v>
      </c>
      <c r="B26" s="295"/>
      <c r="C26" s="295"/>
      <c r="D26" s="295"/>
      <c r="E26" s="85"/>
      <c r="F26" s="85"/>
    </row>
    <row r="27" spans="1:6" s="74" customFormat="1" ht="21.75" customHeight="1">
      <c r="A27" s="295" t="s">
        <v>376</v>
      </c>
      <c r="B27" s="295"/>
      <c r="C27" s="295"/>
      <c r="D27" s="295"/>
      <c r="E27" s="85"/>
      <c r="F27" s="85"/>
    </row>
  </sheetData>
  <sheetProtection/>
  <mergeCells count="3">
    <mergeCell ref="A2:D2"/>
    <mergeCell ref="A26:D26"/>
    <mergeCell ref="A27:D27"/>
  </mergeCells>
  <printOptions horizontalCentered="1"/>
  <pageMargins left="0.39" right="0.39" top="0.79" bottom="0.39" header="0.51" footer="0.12"/>
  <pageSetup firstPageNumber="31" useFirstPageNumber="1" fitToHeight="1" fitToWidth="1" horizontalDpi="600" verticalDpi="600" orientation="portrait" paperSize="9" scale="9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showZeros="0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2" sqref="M22"/>
    </sheetView>
  </sheetViews>
  <sheetFormatPr defaultColWidth="9.00390625" defaultRowHeight="14.25"/>
  <cols>
    <col min="1" max="1" width="18.125" style="74" customWidth="1"/>
    <col min="2" max="2" width="11.875" style="75" customWidth="1"/>
    <col min="3" max="3" width="28.875" style="75" customWidth="1"/>
    <col min="4" max="4" width="11.25390625" style="74" customWidth="1"/>
    <col min="5" max="5" width="13.375" style="74" customWidth="1"/>
    <col min="6" max="6" width="11.125" style="75" customWidth="1"/>
    <col min="7" max="9" width="18.625" style="75" customWidth="1"/>
    <col min="10" max="10" width="15.00390625" style="75" customWidth="1"/>
    <col min="11" max="11" width="10.875" style="75" customWidth="1"/>
    <col min="12" max="249" width="9.00390625" style="74" customWidth="1"/>
  </cols>
  <sheetData>
    <row r="1" spans="1:5" s="71" customFormat="1" ht="18" customHeight="1">
      <c r="A1" s="76" t="s">
        <v>377</v>
      </c>
      <c r="B1" s="77"/>
      <c r="C1"/>
      <c r="D1"/>
      <c r="E1"/>
    </row>
    <row r="2" spans="1:11" s="72" customFormat="1" ht="30" customHeight="1">
      <c r="A2" s="296" t="s">
        <v>378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s="73" customFormat="1" ht="19.5" customHeight="1">
      <c r="A3" s="78"/>
      <c r="K3" s="86" t="s">
        <v>10</v>
      </c>
    </row>
    <row r="4" spans="1:11" ht="19.5" customHeight="1">
      <c r="A4" s="298" t="s">
        <v>327</v>
      </c>
      <c r="B4" s="298" t="s">
        <v>328</v>
      </c>
      <c r="C4" s="300" t="s">
        <v>329</v>
      </c>
      <c r="D4" s="301" t="s">
        <v>379</v>
      </c>
      <c r="E4" s="301" t="s">
        <v>380</v>
      </c>
      <c r="F4" s="297" t="s">
        <v>381</v>
      </c>
      <c r="G4" s="297"/>
      <c r="H4" s="297"/>
      <c r="I4" s="297"/>
      <c r="J4" s="301" t="s">
        <v>382</v>
      </c>
      <c r="K4" s="301" t="s">
        <v>383</v>
      </c>
    </row>
    <row r="5" spans="1:11" ht="45.75" customHeight="1">
      <c r="A5" s="299"/>
      <c r="B5" s="299"/>
      <c r="C5" s="300"/>
      <c r="D5" s="301"/>
      <c r="E5" s="301"/>
      <c r="F5" s="80" t="s">
        <v>384</v>
      </c>
      <c r="G5" s="80" t="s">
        <v>385</v>
      </c>
      <c r="H5" s="80" t="s">
        <v>386</v>
      </c>
      <c r="I5" s="80" t="s">
        <v>387</v>
      </c>
      <c r="J5" s="301"/>
      <c r="K5" s="301"/>
    </row>
    <row r="6" spans="1:11" ht="22.5" customHeight="1">
      <c r="A6" s="80"/>
      <c r="B6" s="80"/>
      <c r="C6" s="80" t="s">
        <v>334</v>
      </c>
      <c r="D6" s="81">
        <f aca="true" t="shared" si="0" ref="D6:D25">+E6+F6+G6+H6+I6+J6-K6</f>
        <v>255919</v>
      </c>
      <c r="E6" s="81">
        <f aca="true" t="shared" si="1" ref="E6:K6">SUM(E7:E25)</f>
        <v>128300</v>
      </c>
      <c r="F6" s="81">
        <f t="shared" si="1"/>
        <v>8003</v>
      </c>
      <c r="G6" s="81">
        <f t="shared" si="1"/>
        <v>53245</v>
      </c>
      <c r="H6" s="81">
        <f t="shared" si="1"/>
        <v>49824</v>
      </c>
      <c r="I6" s="81">
        <f t="shared" si="1"/>
        <v>7799</v>
      </c>
      <c r="J6" s="81">
        <f t="shared" si="1"/>
        <v>14996</v>
      </c>
      <c r="K6" s="81">
        <f t="shared" si="1"/>
        <v>6248</v>
      </c>
    </row>
    <row r="7" spans="1:11" ht="22.5" customHeight="1">
      <c r="A7" s="82" t="s">
        <v>335</v>
      </c>
      <c r="B7" s="82" t="s">
        <v>388</v>
      </c>
      <c r="C7" s="82" t="s">
        <v>335</v>
      </c>
      <c r="D7" s="81">
        <f t="shared" si="0"/>
        <v>138546</v>
      </c>
      <c r="E7" s="83">
        <v>102402</v>
      </c>
      <c r="F7" s="83">
        <v>1459</v>
      </c>
      <c r="G7" s="83">
        <v>18807</v>
      </c>
      <c r="H7" s="83">
        <v>486</v>
      </c>
      <c r="I7" s="83">
        <v>396</v>
      </c>
      <c r="J7" s="83">
        <v>14996</v>
      </c>
      <c r="K7" s="83">
        <v>0</v>
      </c>
    </row>
    <row r="8" spans="1:11" ht="22.5" customHeight="1">
      <c r="A8" s="82" t="s">
        <v>346</v>
      </c>
      <c r="B8" s="82" t="s">
        <v>389</v>
      </c>
      <c r="C8" s="82" t="s">
        <v>346</v>
      </c>
      <c r="D8" s="81">
        <f t="shared" si="0"/>
        <v>20584</v>
      </c>
      <c r="E8" s="83">
        <v>19650</v>
      </c>
      <c r="F8" s="83">
        <v>0</v>
      </c>
      <c r="G8" s="83">
        <v>0</v>
      </c>
      <c r="H8" s="83">
        <v>892</v>
      </c>
      <c r="I8" s="83">
        <v>42</v>
      </c>
      <c r="J8" s="83">
        <v>0</v>
      </c>
      <c r="K8" s="83">
        <v>0</v>
      </c>
    </row>
    <row r="9" spans="1:11" ht="22.5" customHeight="1">
      <c r="A9" s="84" t="s">
        <v>347</v>
      </c>
      <c r="B9" s="84" t="s">
        <v>348</v>
      </c>
      <c r="C9" s="84" t="s">
        <v>348</v>
      </c>
      <c r="D9" s="81">
        <f t="shared" si="0"/>
        <v>882</v>
      </c>
      <c r="E9" s="83">
        <v>0</v>
      </c>
      <c r="F9" s="83">
        <v>0</v>
      </c>
      <c r="G9" s="83">
        <v>520</v>
      </c>
      <c r="H9" s="83">
        <v>362</v>
      </c>
      <c r="I9" s="83">
        <v>0</v>
      </c>
      <c r="J9" s="83">
        <v>0</v>
      </c>
      <c r="K9" s="83">
        <v>0</v>
      </c>
    </row>
    <row r="10" spans="1:11" ht="22.5" customHeight="1">
      <c r="A10" s="84" t="s">
        <v>347</v>
      </c>
      <c r="B10" s="84" t="s">
        <v>349</v>
      </c>
      <c r="C10" s="84" t="s">
        <v>350</v>
      </c>
      <c r="D10" s="81">
        <f t="shared" si="0"/>
        <v>465</v>
      </c>
      <c r="E10" s="83">
        <v>0</v>
      </c>
      <c r="F10" s="83">
        <v>0</v>
      </c>
      <c r="G10" s="83">
        <v>0</v>
      </c>
      <c r="H10" s="83">
        <v>465</v>
      </c>
      <c r="I10" s="83">
        <v>0</v>
      </c>
      <c r="J10" s="83">
        <v>0</v>
      </c>
      <c r="K10" s="83">
        <v>0</v>
      </c>
    </row>
    <row r="11" spans="1:11" ht="22.5" customHeight="1">
      <c r="A11" s="84" t="s">
        <v>347</v>
      </c>
      <c r="B11" s="84" t="s">
        <v>349</v>
      </c>
      <c r="C11" s="84" t="s">
        <v>351</v>
      </c>
      <c r="D11" s="81">
        <f t="shared" si="0"/>
        <v>5221</v>
      </c>
      <c r="E11" s="83">
        <v>0</v>
      </c>
      <c r="F11" s="83">
        <v>0</v>
      </c>
      <c r="G11" s="83">
        <v>953</v>
      </c>
      <c r="H11" s="83">
        <v>4004</v>
      </c>
      <c r="I11" s="83">
        <v>264</v>
      </c>
      <c r="J11" s="83">
        <v>0</v>
      </c>
      <c r="K11" s="83">
        <v>0</v>
      </c>
    </row>
    <row r="12" spans="1:11" ht="30" customHeight="1">
      <c r="A12" s="84" t="s">
        <v>347</v>
      </c>
      <c r="B12" s="84" t="s">
        <v>349</v>
      </c>
      <c r="C12" s="84" t="s">
        <v>352</v>
      </c>
      <c r="D12" s="81">
        <f t="shared" si="0"/>
        <v>120</v>
      </c>
      <c r="E12" s="83">
        <v>0</v>
      </c>
      <c r="F12" s="83">
        <v>0</v>
      </c>
      <c r="G12" s="83">
        <v>21</v>
      </c>
      <c r="H12" s="83">
        <v>41</v>
      </c>
      <c r="I12" s="83">
        <v>58</v>
      </c>
      <c r="J12" s="83">
        <v>0</v>
      </c>
      <c r="K12" s="83">
        <v>0</v>
      </c>
    </row>
    <row r="13" spans="1:11" ht="22.5" customHeight="1">
      <c r="A13" s="84" t="s">
        <v>347</v>
      </c>
      <c r="B13" s="84" t="s">
        <v>349</v>
      </c>
      <c r="C13" s="84" t="s">
        <v>353</v>
      </c>
      <c r="D13" s="81">
        <f t="shared" si="0"/>
        <v>447</v>
      </c>
      <c r="E13" s="83">
        <v>0</v>
      </c>
      <c r="F13" s="83">
        <v>0</v>
      </c>
      <c r="G13" s="83">
        <v>37</v>
      </c>
      <c r="H13" s="83">
        <v>410</v>
      </c>
      <c r="I13" s="83">
        <v>0</v>
      </c>
      <c r="J13" s="83">
        <v>0</v>
      </c>
      <c r="K13" s="83">
        <v>0</v>
      </c>
    </row>
    <row r="14" spans="1:11" ht="30" customHeight="1">
      <c r="A14" s="84" t="s">
        <v>347</v>
      </c>
      <c r="B14" s="84" t="s">
        <v>349</v>
      </c>
      <c r="C14" s="84" t="s">
        <v>354</v>
      </c>
      <c r="D14" s="81">
        <f t="shared" si="0"/>
        <v>189</v>
      </c>
      <c r="E14" s="83">
        <v>0</v>
      </c>
      <c r="F14" s="83">
        <v>0</v>
      </c>
      <c r="G14" s="83">
        <v>4</v>
      </c>
      <c r="H14" s="83">
        <v>185</v>
      </c>
      <c r="I14" s="83">
        <v>0</v>
      </c>
      <c r="J14" s="83">
        <v>0</v>
      </c>
      <c r="K14" s="83">
        <v>0</v>
      </c>
    </row>
    <row r="15" spans="1:11" ht="22.5" customHeight="1">
      <c r="A15" s="84" t="s">
        <v>347</v>
      </c>
      <c r="B15" s="84" t="s">
        <v>349</v>
      </c>
      <c r="C15" s="84" t="s">
        <v>355</v>
      </c>
      <c r="D15" s="81">
        <f t="shared" si="0"/>
        <v>476</v>
      </c>
      <c r="E15" s="83">
        <v>0</v>
      </c>
      <c r="F15" s="83">
        <v>0</v>
      </c>
      <c r="G15" s="83">
        <v>419</v>
      </c>
      <c r="H15" s="83">
        <v>57</v>
      </c>
      <c r="I15" s="83">
        <v>0</v>
      </c>
      <c r="J15" s="83">
        <v>0</v>
      </c>
      <c r="K15" s="83">
        <v>0</v>
      </c>
    </row>
    <row r="16" spans="1:11" ht="22.5" customHeight="1">
      <c r="A16" s="84" t="s">
        <v>347</v>
      </c>
      <c r="B16" s="84" t="s">
        <v>349</v>
      </c>
      <c r="C16" s="84" t="s">
        <v>356</v>
      </c>
      <c r="D16" s="81">
        <f t="shared" si="0"/>
        <v>173</v>
      </c>
      <c r="E16" s="83">
        <v>0</v>
      </c>
      <c r="F16" s="83">
        <v>0</v>
      </c>
      <c r="G16" s="83">
        <v>4</v>
      </c>
      <c r="H16" s="83">
        <v>169</v>
      </c>
      <c r="I16" s="83">
        <v>0</v>
      </c>
      <c r="J16" s="83">
        <v>0</v>
      </c>
      <c r="K16" s="83">
        <v>0</v>
      </c>
    </row>
    <row r="17" spans="1:11" ht="22.5" customHeight="1">
      <c r="A17" s="84" t="s">
        <v>347</v>
      </c>
      <c r="B17" s="84" t="s">
        <v>357</v>
      </c>
      <c r="C17" s="84" t="s">
        <v>358</v>
      </c>
      <c r="D17" s="81">
        <f t="shared" si="0"/>
        <v>374</v>
      </c>
      <c r="E17" s="83">
        <v>0</v>
      </c>
      <c r="F17" s="83">
        <v>0</v>
      </c>
      <c r="G17" s="83">
        <v>301</v>
      </c>
      <c r="H17" s="83">
        <v>43</v>
      </c>
      <c r="I17" s="83">
        <v>30</v>
      </c>
      <c r="J17" s="83">
        <v>0</v>
      </c>
      <c r="K17" s="83">
        <v>0</v>
      </c>
    </row>
    <row r="18" spans="1:11" ht="22.5" customHeight="1">
      <c r="A18" s="84" t="s">
        <v>347</v>
      </c>
      <c r="B18" s="84" t="s">
        <v>359</v>
      </c>
      <c r="C18" s="84" t="s">
        <v>360</v>
      </c>
      <c r="D18" s="81">
        <f t="shared" si="0"/>
        <v>323</v>
      </c>
      <c r="E18" s="83">
        <v>0</v>
      </c>
      <c r="F18" s="83">
        <v>0</v>
      </c>
      <c r="G18" s="83">
        <v>41</v>
      </c>
      <c r="H18" s="83">
        <v>282</v>
      </c>
      <c r="I18" s="83">
        <v>0</v>
      </c>
      <c r="J18" s="83">
        <v>0</v>
      </c>
      <c r="K18" s="83">
        <v>0</v>
      </c>
    </row>
    <row r="19" spans="1:11" ht="22.5" customHeight="1">
      <c r="A19" s="84" t="s">
        <v>347</v>
      </c>
      <c r="B19" s="84" t="s">
        <v>359</v>
      </c>
      <c r="C19" s="84" t="s">
        <v>361</v>
      </c>
      <c r="D19" s="81">
        <f t="shared" si="0"/>
        <v>2628</v>
      </c>
      <c r="E19" s="83">
        <v>0</v>
      </c>
      <c r="F19" s="83">
        <v>0</v>
      </c>
      <c r="G19" s="83">
        <v>1200</v>
      </c>
      <c r="H19" s="83">
        <v>1428</v>
      </c>
      <c r="I19" s="83">
        <v>0</v>
      </c>
      <c r="J19" s="83">
        <v>0</v>
      </c>
      <c r="K19" s="83">
        <v>0</v>
      </c>
    </row>
    <row r="20" spans="1:11" ht="22.5" customHeight="1">
      <c r="A20" s="84" t="s">
        <v>347</v>
      </c>
      <c r="B20" s="84" t="s">
        <v>359</v>
      </c>
      <c r="C20" s="84" t="s">
        <v>362</v>
      </c>
      <c r="D20" s="81">
        <f t="shared" si="0"/>
        <v>11013</v>
      </c>
      <c r="E20" s="83">
        <v>0</v>
      </c>
      <c r="F20" s="83">
        <v>0</v>
      </c>
      <c r="G20" s="83">
        <v>3997</v>
      </c>
      <c r="H20" s="83">
        <v>7016</v>
      </c>
      <c r="I20" s="83">
        <v>0</v>
      </c>
      <c r="J20" s="83">
        <v>0</v>
      </c>
      <c r="K20" s="83">
        <v>0</v>
      </c>
    </row>
    <row r="21" spans="1:11" ht="22.5" customHeight="1">
      <c r="A21" s="84" t="s">
        <v>347</v>
      </c>
      <c r="B21" s="84" t="s">
        <v>359</v>
      </c>
      <c r="C21" s="84" t="s">
        <v>363</v>
      </c>
      <c r="D21" s="81">
        <f t="shared" si="0"/>
        <v>190</v>
      </c>
      <c r="E21" s="83">
        <v>0</v>
      </c>
      <c r="F21" s="83">
        <v>0</v>
      </c>
      <c r="G21" s="83">
        <v>90</v>
      </c>
      <c r="H21" s="83">
        <v>100</v>
      </c>
      <c r="I21" s="83">
        <v>0</v>
      </c>
      <c r="J21" s="83">
        <v>0</v>
      </c>
      <c r="K21" s="83">
        <v>0</v>
      </c>
    </row>
    <row r="22" spans="1:11" ht="22.5" customHeight="1">
      <c r="A22" s="84" t="s">
        <v>347</v>
      </c>
      <c r="B22" s="84" t="s">
        <v>364</v>
      </c>
      <c r="C22" s="84" t="s">
        <v>366</v>
      </c>
      <c r="D22" s="81">
        <f t="shared" si="0"/>
        <v>1893</v>
      </c>
      <c r="E22" s="83">
        <v>0</v>
      </c>
      <c r="F22" s="83">
        <v>0</v>
      </c>
      <c r="G22" s="83">
        <v>297</v>
      </c>
      <c r="H22" s="83">
        <v>1596</v>
      </c>
      <c r="I22" s="83">
        <v>0</v>
      </c>
      <c r="J22" s="83">
        <v>0</v>
      </c>
      <c r="K22" s="83">
        <v>0</v>
      </c>
    </row>
    <row r="23" spans="1:11" ht="22.5" customHeight="1">
      <c r="A23" s="84" t="s">
        <v>347</v>
      </c>
      <c r="B23" s="84" t="s">
        <v>364</v>
      </c>
      <c r="C23" s="84" t="s">
        <v>367</v>
      </c>
      <c r="D23" s="81">
        <f t="shared" si="0"/>
        <v>1588</v>
      </c>
      <c r="E23" s="83">
        <v>0</v>
      </c>
      <c r="F23" s="83">
        <v>0</v>
      </c>
      <c r="G23" s="83">
        <v>1295</v>
      </c>
      <c r="H23" s="83">
        <v>268</v>
      </c>
      <c r="I23" s="87">
        <v>25</v>
      </c>
      <c r="J23" s="83">
        <v>0</v>
      </c>
      <c r="K23" s="83">
        <v>0</v>
      </c>
    </row>
    <row r="24" spans="1:11" ht="22.5" customHeight="1">
      <c r="A24" s="84" t="s">
        <v>347</v>
      </c>
      <c r="B24" s="84" t="s">
        <v>368</v>
      </c>
      <c r="C24" s="84" t="s">
        <v>368</v>
      </c>
      <c r="D24" s="81">
        <f t="shared" si="0"/>
        <v>5316</v>
      </c>
      <c r="E24" s="83">
        <v>0</v>
      </c>
      <c r="F24" s="83">
        <v>0</v>
      </c>
      <c r="G24" s="83">
        <v>5316</v>
      </c>
      <c r="H24" s="83">
        <v>0</v>
      </c>
      <c r="I24" s="83">
        <v>0</v>
      </c>
      <c r="J24" s="83">
        <v>0</v>
      </c>
      <c r="K24" s="83">
        <v>0</v>
      </c>
    </row>
    <row r="25" spans="1:11" ht="33" customHeight="1">
      <c r="A25" s="84" t="s">
        <v>347</v>
      </c>
      <c r="B25" s="84" t="s">
        <v>369</v>
      </c>
      <c r="C25" s="84" t="s">
        <v>369</v>
      </c>
      <c r="D25" s="81">
        <f t="shared" si="0"/>
        <v>65491</v>
      </c>
      <c r="E25" s="83">
        <v>6248</v>
      </c>
      <c r="F25" s="83">
        <v>6544</v>
      </c>
      <c r="G25" s="83">
        <v>19943</v>
      </c>
      <c r="H25" s="83">
        <v>32020</v>
      </c>
      <c r="I25" s="83">
        <v>6984</v>
      </c>
      <c r="J25" s="83">
        <v>0</v>
      </c>
      <c r="K25" s="83">
        <v>6248</v>
      </c>
    </row>
    <row r="26" spans="1:11" ht="25.5" customHeight="1">
      <c r="A26" s="295" t="s">
        <v>390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</row>
  </sheetData>
  <sheetProtection/>
  <mergeCells count="10">
    <mergeCell ref="A2:K2"/>
    <mergeCell ref="F4:I4"/>
    <mergeCell ref="A26:K26"/>
    <mergeCell ref="A4:A5"/>
    <mergeCell ref="B4:B5"/>
    <mergeCell ref="C4:C5"/>
    <mergeCell ref="D4:D5"/>
    <mergeCell ref="E4:E5"/>
    <mergeCell ref="J4:J5"/>
    <mergeCell ref="K4:K5"/>
  </mergeCells>
  <printOptions horizontalCentered="1"/>
  <pageMargins left="0.35" right="0.35" top="0.59" bottom="0.39" header="0.43" footer="0.51"/>
  <pageSetup firstPageNumber="16" useFirstPageNumber="1" fitToHeight="1" fitToWidth="1" horizontalDpi="600" verticalDpi="600" orientation="landscape" paperSize="9" scale="7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showZeros="0" zoomScaleSheetLayoutView="115" zoomScalePageLayoutView="0" workbookViewId="0" topLeftCell="A1">
      <selection activeCell="J12" sqref="J12"/>
    </sheetView>
  </sheetViews>
  <sheetFormatPr defaultColWidth="9.00390625" defaultRowHeight="38.25" customHeight="1"/>
  <cols>
    <col min="1" max="1" width="27.625" style="39" customWidth="1"/>
    <col min="2" max="4" width="11.75390625" style="39" customWidth="1"/>
    <col min="5" max="5" width="9.875" style="39" customWidth="1"/>
    <col min="6" max="16384" width="9.00390625" style="39" customWidth="1"/>
  </cols>
  <sheetData>
    <row r="1" spans="1:5" ht="21" customHeight="1">
      <c r="A1" s="53" t="s">
        <v>160</v>
      </c>
      <c r="B1" s="54"/>
      <c r="C1" s="54"/>
      <c r="D1" s="54"/>
      <c r="E1" s="55"/>
    </row>
    <row r="2" spans="1:5" ht="38.25" customHeight="1">
      <c r="A2" s="251" t="s">
        <v>391</v>
      </c>
      <c r="B2" s="251"/>
      <c r="C2" s="251"/>
      <c r="D2" s="251"/>
      <c r="E2" s="251"/>
    </row>
    <row r="3" spans="1:5" ht="21.75" customHeight="1">
      <c r="A3" s="56"/>
      <c r="B3" s="57"/>
      <c r="C3" s="57"/>
      <c r="D3" s="57"/>
      <c r="E3" s="55" t="s">
        <v>10</v>
      </c>
    </row>
    <row r="4" spans="1:5" ht="48" customHeight="1">
      <c r="A4" s="303" t="s">
        <v>11</v>
      </c>
      <c r="B4" s="258" t="s">
        <v>392</v>
      </c>
      <c r="C4" s="252" t="s">
        <v>201</v>
      </c>
      <c r="D4" s="253"/>
      <c r="E4" s="302"/>
    </row>
    <row r="5" spans="1:5" ht="48" customHeight="1">
      <c r="A5" s="304"/>
      <c r="B5" s="305"/>
      <c r="C5" s="58" t="s">
        <v>393</v>
      </c>
      <c r="D5" s="59" t="s">
        <v>51</v>
      </c>
      <c r="E5" s="60" t="s">
        <v>203</v>
      </c>
    </row>
    <row r="6" spans="1:5" ht="48" customHeight="1">
      <c r="A6" s="44" t="s">
        <v>394</v>
      </c>
      <c r="B6" s="61">
        <f>SUM(B7:B13)</f>
        <v>90917</v>
      </c>
      <c r="C6" s="62">
        <f>SUM(C7:C13)</f>
        <v>125700</v>
      </c>
      <c r="D6" s="61">
        <f aca="true" t="shared" si="0" ref="D6:D13">+C6-B6</f>
        <v>34783</v>
      </c>
      <c r="E6" s="63">
        <f aca="true" t="shared" si="1" ref="E6:E12">+D6/B6</f>
        <v>0.383</v>
      </c>
    </row>
    <row r="7" spans="1:5" ht="48" customHeight="1">
      <c r="A7" s="64" t="s">
        <v>94</v>
      </c>
      <c r="B7" s="65">
        <v>85374</v>
      </c>
      <c r="C7" s="66">
        <v>120000</v>
      </c>
      <c r="D7" s="67">
        <f t="shared" si="0"/>
        <v>34626</v>
      </c>
      <c r="E7" s="68">
        <f t="shared" si="1"/>
        <v>0.406</v>
      </c>
    </row>
    <row r="8" spans="1:5" ht="48" customHeight="1">
      <c r="A8" s="64" t="s">
        <v>95</v>
      </c>
      <c r="B8" s="65">
        <v>3322</v>
      </c>
      <c r="C8" s="66">
        <v>3000</v>
      </c>
      <c r="D8" s="67">
        <f t="shared" si="0"/>
        <v>-322</v>
      </c>
      <c r="E8" s="68">
        <f t="shared" si="1"/>
        <v>-0.097</v>
      </c>
    </row>
    <row r="9" spans="1:5" ht="48" customHeight="1">
      <c r="A9" s="64" t="s">
        <v>96</v>
      </c>
      <c r="B9" s="65">
        <v>153</v>
      </c>
      <c r="C9" s="66">
        <v>200</v>
      </c>
      <c r="D9" s="67">
        <f t="shared" si="0"/>
        <v>47</v>
      </c>
      <c r="E9" s="68">
        <f t="shared" si="1"/>
        <v>0.307</v>
      </c>
    </row>
    <row r="10" spans="1:5" ht="48" customHeight="1">
      <c r="A10" s="64" t="s">
        <v>97</v>
      </c>
      <c r="B10" s="65">
        <v>1106</v>
      </c>
      <c r="C10" s="66">
        <v>1500</v>
      </c>
      <c r="D10" s="67">
        <f t="shared" si="0"/>
        <v>394</v>
      </c>
      <c r="E10" s="68">
        <f t="shared" si="1"/>
        <v>0.356</v>
      </c>
    </row>
    <row r="11" spans="1:5" ht="48" customHeight="1">
      <c r="A11" s="64" t="s">
        <v>98</v>
      </c>
      <c r="B11" s="65">
        <v>586</v>
      </c>
      <c r="C11" s="66">
        <v>600</v>
      </c>
      <c r="D11" s="67">
        <f t="shared" si="0"/>
        <v>14</v>
      </c>
      <c r="E11" s="68">
        <f t="shared" si="1"/>
        <v>0.024</v>
      </c>
    </row>
    <row r="12" spans="1:5" ht="48" customHeight="1">
      <c r="A12" s="64" t="s">
        <v>99</v>
      </c>
      <c r="B12" s="65">
        <v>376</v>
      </c>
      <c r="C12" s="66">
        <v>400</v>
      </c>
      <c r="D12" s="67">
        <f t="shared" si="0"/>
        <v>24</v>
      </c>
      <c r="E12" s="68">
        <f t="shared" si="1"/>
        <v>0.064</v>
      </c>
    </row>
    <row r="13" spans="1:5" ht="48" customHeight="1">
      <c r="A13" s="64" t="s">
        <v>100</v>
      </c>
      <c r="B13" s="65"/>
      <c r="C13" s="66"/>
      <c r="D13" s="67">
        <f t="shared" si="0"/>
        <v>0</v>
      </c>
      <c r="E13" s="68"/>
    </row>
    <row r="14" spans="2:3" ht="38.25" customHeight="1">
      <c r="B14" s="69">
        <f>+C7+C8+C9</f>
        <v>123200</v>
      </c>
      <c r="C14" s="70">
        <f>+C10+C11+C12+C13</f>
        <v>2500</v>
      </c>
    </row>
    <row r="15" spans="2:7" ht="38.25" customHeight="1">
      <c r="B15" s="48"/>
      <c r="C15" s="48"/>
      <c r="D15" s="48"/>
      <c r="E15" s="48"/>
      <c r="F15" s="48"/>
      <c r="G15" s="48"/>
    </row>
    <row r="16" spans="2:7" ht="38.25" customHeight="1">
      <c r="B16" s="48"/>
      <c r="C16" s="48"/>
      <c r="D16" s="48"/>
      <c r="E16" s="48"/>
      <c r="F16" s="48"/>
      <c r="G16" s="48"/>
    </row>
    <row r="17" spans="2:7" ht="38.25" customHeight="1">
      <c r="B17" s="48"/>
      <c r="C17" s="48"/>
      <c r="D17" s="48"/>
      <c r="E17" s="48"/>
      <c r="F17" s="48"/>
      <c r="G17" s="48"/>
    </row>
    <row r="18" spans="2:7" ht="38.25" customHeight="1">
      <c r="B18" s="48"/>
      <c r="C18" s="48"/>
      <c r="D18" s="48"/>
      <c r="E18" s="48"/>
      <c r="F18" s="48"/>
      <c r="G18" s="48"/>
    </row>
    <row r="19" spans="2:7" ht="38.25" customHeight="1">
      <c r="B19" s="48"/>
      <c r="C19" s="48"/>
      <c r="D19" s="48"/>
      <c r="E19" s="48"/>
      <c r="F19" s="48"/>
      <c r="G19" s="48"/>
    </row>
    <row r="20" spans="2:7" ht="38.25" customHeight="1">
      <c r="B20" s="48"/>
      <c r="C20" s="48"/>
      <c r="D20" s="48"/>
      <c r="E20" s="48"/>
      <c r="F20" s="48"/>
      <c r="G20" s="48"/>
    </row>
    <row r="21" spans="2:7" ht="38.25" customHeight="1">
      <c r="B21" s="48"/>
      <c r="C21" s="48"/>
      <c r="D21" s="48"/>
      <c r="E21" s="48"/>
      <c r="F21" s="48"/>
      <c r="G21" s="48"/>
    </row>
    <row r="22" spans="2:7" ht="38.25" customHeight="1">
      <c r="B22" s="48"/>
      <c r="C22" s="48"/>
      <c r="D22" s="48"/>
      <c r="E22" s="48"/>
      <c r="F22" s="48"/>
      <c r="G22" s="48"/>
    </row>
    <row r="23" spans="2:7" ht="38.25" customHeight="1">
      <c r="B23" s="48"/>
      <c r="C23" s="48"/>
      <c r="D23" s="48"/>
      <c r="E23" s="48"/>
      <c r="F23" s="48"/>
      <c r="G23" s="48"/>
    </row>
    <row r="24" spans="2:7" ht="38.25" customHeight="1">
      <c r="B24" s="48"/>
      <c r="C24" s="48"/>
      <c r="D24" s="48"/>
      <c r="E24" s="48"/>
      <c r="F24" s="48"/>
      <c r="G24" s="48"/>
    </row>
    <row r="25" spans="2:7" ht="38.25" customHeight="1">
      <c r="B25" s="48"/>
      <c r="C25" s="48"/>
      <c r="D25" s="48"/>
      <c r="E25" s="48"/>
      <c r="F25" s="48"/>
      <c r="G25" s="48"/>
    </row>
    <row r="26" spans="2:7" ht="38.25" customHeight="1">
      <c r="B26" s="48"/>
      <c r="C26" s="48"/>
      <c r="D26" s="48"/>
      <c r="E26" s="48"/>
      <c r="F26" s="48"/>
      <c r="G26" s="48"/>
    </row>
    <row r="27" spans="2:7" ht="38.25" customHeight="1">
      <c r="B27" s="48"/>
      <c r="C27" s="48"/>
      <c r="D27" s="48"/>
      <c r="E27" s="48"/>
      <c r="F27" s="48"/>
      <c r="G27" s="48"/>
    </row>
    <row r="28" spans="2:7" ht="38.25" customHeight="1">
      <c r="B28" s="48"/>
      <c r="C28" s="48"/>
      <c r="D28" s="48"/>
      <c r="E28" s="48"/>
      <c r="F28" s="48"/>
      <c r="G28" s="48"/>
    </row>
  </sheetData>
  <sheetProtection/>
  <mergeCells count="4">
    <mergeCell ref="A2:E2"/>
    <mergeCell ref="C4:E4"/>
    <mergeCell ref="A4:A5"/>
    <mergeCell ref="B4:B5"/>
  </mergeCells>
  <printOptions horizontalCentered="1"/>
  <pageMargins left="0.79" right="0.75" top="0.99" bottom="0.79" header="0" footer="0.59"/>
  <pageSetup firstPageNumber="33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0"/>
  <sheetViews>
    <sheetView showZeros="0" zoomScaleSheetLayoutView="115" zoomScalePageLayoutView="0" workbookViewId="0" topLeftCell="A1">
      <selection activeCell="E18" sqref="E18"/>
    </sheetView>
  </sheetViews>
  <sheetFormatPr defaultColWidth="9.00390625" defaultRowHeight="46.5" customHeight="1"/>
  <cols>
    <col min="1" max="1" width="24.25390625" style="40" customWidth="1"/>
    <col min="2" max="8" width="10.00390625" style="40" customWidth="1"/>
    <col min="9" max="9" width="9.125" style="41" customWidth="1"/>
    <col min="10" max="10" width="8.625" style="40" customWidth="1"/>
    <col min="11" max="11" width="10.375" style="40" hidden="1" customWidth="1"/>
    <col min="12" max="16384" width="9.00390625" style="40" customWidth="1"/>
  </cols>
  <sheetData>
    <row r="1" spans="1:9" s="39" customFormat="1" ht="20.25" customHeight="1">
      <c r="A1" s="3" t="s">
        <v>395</v>
      </c>
      <c r="B1" s="42"/>
      <c r="C1" s="42"/>
      <c r="D1" s="42"/>
      <c r="E1" s="42"/>
      <c r="F1" s="42"/>
      <c r="G1" s="42"/>
      <c r="H1" s="42"/>
      <c r="I1" s="15"/>
    </row>
    <row r="2" spans="1:9" ht="46.5" customHeight="1">
      <c r="A2" s="251" t="s">
        <v>396</v>
      </c>
      <c r="B2" s="251"/>
      <c r="C2" s="251"/>
      <c r="D2" s="251"/>
      <c r="E2" s="251"/>
      <c r="F2" s="251"/>
      <c r="G2" s="251"/>
      <c r="H2" s="251"/>
      <c r="I2" s="251"/>
    </row>
    <row r="3" s="39" customFormat="1" ht="20.25" customHeight="1">
      <c r="I3" s="15" t="s">
        <v>10</v>
      </c>
    </row>
    <row r="4" spans="1:9" s="39" customFormat="1" ht="40.5" customHeight="1">
      <c r="A4" s="310" t="s">
        <v>397</v>
      </c>
      <c r="B4" s="306" t="s">
        <v>213</v>
      </c>
      <c r="C4" s="307"/>
      <c r="D4" s="307"/>
      <c r="E4" s="261" t="s">
        <v>201</v>
      </c>
      <c r="F4" s="262"/>
      <c r="G4" s="262"/>
      <c r="H4" s="262"/>
      <c r="I4" s="263"/>
    </row>
    <row r="5" spans="1:9" s="39" customFormat="1" ht="27" customHeight="1">
      <c r="A5" s="311"/>
      <c r="B5" s="247" t="s">
        <v>214</v>
      </c>
      <c r="C5" s="287" t="s">
        <v>215</v>
      </c>
      <c r="D5" s="287"/>
      <c r="E5" s="247" t="s">
        <v>214</v>
      </c>
      <c r="F5" s="287" t="s">
        <v>215</v>
      </c>
      <c r="G5" s="287"/>
      <c r="H5" s="247" t="s">
        <v>398</v>
      </c>
      <c r="I5" s="289" t="s">
        <v>217</v>
      </c>
    </row>
    <row r="6" spans="1:9" s="39" customFormat="1" ht="52.5" customHeight="1">
      <c r="A6" s="312"/>
      <c r="B6" s="247"/>
      <c r="C6" s="43" t="s">
        <v>218</v>
      </c>
      <c r="D6" s="43" t="s">
        <v>399</v>
      </c>
      <c r="E6" s="247"/>
      <c r="F6" s="43" t="s">
        <v>218</v>
      </c>
      <c r="G6" s="43" t="s">
        <v>399</v>
      </c>
      <c r="H6" s="247"/>
      <c r="I6" s="289"/>
    </row>
    <row r="7" spans="1:11" s="39" customFormat="1" ht="54" customHeight="1">
      <c r="A7" s="44" t="s">
        <v>400</v>
      </c>
      <c r="B7" s="45">
        <f aca="true" t="shared" si="0" ref="B7:B16">SUM(C7:D7)</f>
        <v>156877</v>
      </c>
      <c r="C7" s="45">
        <f>SUM(C8:C16)</f>
        <v>156700</v>
      </c>
      <c r="D7" s="45">
        <f>SUM(D8:D16)</f>
        <v>177</v>
      </c>
      <c r="E7" s="45">
        <f>SUM(F7:G7)</f>
        <v>114714</v>
      </c>
      <c r="F7" s="45">
        <f>SUM(F8:F16)</f>
        <v>114700</v>
      </c>
      <c r="G7" s="45">
        <f>SUM(G8:G16)</f>
        <v>14</v>
      </c>
      <c r="H7" s="45">
        <f aca="true" t="shared" si="1" ref="H7:H16">+F7-C7</f>
        <v>-42000</v>
      </c>
      <c r="I7" s="50">
        <f aca="true" t="shared" si="2" ref="I7:I13">+H7/C7</f>
        <v>-0.268</v>
      </c>
      <c r="K7" s="39">
        <v>1148871</v>
      </c>
    </row>
    <row r="8" spans="1:15" s="39" customFormat="1" ht="54" customHeight="1">
      <c r="A8" s="46" t="s">
        <v>401</v>
      </c>
      <c r="B8" s="47">
        <f t="shared" si="0"/>
        <v>6</v>
      </c>
      <c r="C8" s="47"/>
      <c r="D8" s="47">
        <v>6</v>
      </c>
      <c r="E8" s="47">
        <f>SUM(F8:G8)</f>
        <v>0</v>
      </c>
      <c r="F8" s="47"/>
      <c r="G8" s="47"/>
      <c r="H8" s="47">
        <f t="shared" si="1"/>
        <v>0</v>
      </c>
      <c r="I8" s="51"/>
      <c r="K8" s="39">
        <v>1028954</v>
      </c>
      <c r="O8" s="39" t="s">
        <v>105</v>
      </c>
    </row>
    <row r="9" spans="1:15" s="39" customFormat="1" ht="54" customHeight="1">
      <c r="A9" s="46" t="s">
        <v>402</v>
      </c>
      <c r="B9" s="47">
        <f t="shared" si="0"/>
        <v>145500</v>
      </c>
      <c r="C9" s="47">
        <v>145500</v>
      </c>
      <c r="D9" s="47"/>
      <c r="E9" s="47">
        <f>SUM(F9:G9)</f>
        <v>99000</v>
      </c>
      <c r="F9" s="47">
        <v>99000</v>
      </c>
      <c r="G9" s="47"/>
      <c r="H9" s="47">
        <f t="shared" si="1"/>
        <v>-46500</v>
      </c>
      <c r="I9" s="51">
        <f t="shared" si="2"/>
        <v>-0.32</v>
      </c>
      <c r="K9" s="39">
        <v>1028954</v>
      </c>
      <c r="O9" s="39" t="s">
        <v>105</v>
      </c>
    </row>
    <row r="10" spans="1:15" s="39" customFormat="1" ht="54" customHeight="1">
      <c r="A10" s="46" t="s">
        <v>403</v>
      </c>
      <c r="B10" s="47">
        <f t="shared" si="0"/>
        <v>3500</v>
      </c>
      <c r="C10" s="47">
        <v>3500</v>
      </c>
      <c r="D10" s="47"/>
      <c r="E10" s="47">
        <f aca="true" t="shared" si="3" ref="E10:E16">SUM(F10:G10)</f>
        <v>3000</v>
      </c>
      <c r="F10" s="47">
        <v>3000</v>
      </c>
      <c r="G10" s="47"/>
      <c r="H10" s="47">
        <f t="shared" si="1"/>
        <v>-500</v>
      </c>
      <c r="I10" s="51">
        <f t="shared" si="2"/>
        <v>-0.143</v>
      </c>
      <c r="K10" s="39">
        <v>1086279</v>
      </c>
      <c r="O10" s="39" t="s">
        <v>106</v>
      </c>
    </row>
    <row r="11" spans="1:15" s="39" customFormat="1" ht="54" customHeight="1">
      <c r="A11" s="46" t="s">
        <v>404</v>
      </c>
      <c r="B11" s="47">
        <f t="shared" si="0"/>
        <v>100</v>
      </c>
      <c r="C11" s="47">
        <v>100</v>
      </c>
      <c r="D11" s="47"/>
      <c r="E11" s="47">
        <f t="shared" si="3"/>
        <v>200</v>
      </c>
      <c r="F11" s="47">
        <v>200</v>
      </c>
      <c r="G11" s="47"/>
      <c r="H11" s="47">
        <f t="shared" si="1"/>
        <v>100</v>
      </c>
      <c r="I11" s="51">
        <f t="shared" si="2"/>
        <v>1</v>
      </c>
      <c r="K11" s="39">
        <v>26181</v>
      </c>
      <c r="O11" s="39" t="s">
        <v>107</v>
      </c>
    </row>
    <row r="12" spans="1:15" s="39" customFormat="1" ht="54" customHeight="1">
      <c r="A12" s="46" t="s">
        <v>405</v>
      </c>
      <c r="B12" s="47">
        <f t="shared" si="0"/>
        <v>2000</v>
      </c>
      <c r="C12" s="47">
        <v>2000</v>
      </c>
      <c r="D12" s="47"/>
      <c r="E12" s="47">
        <f t="shared" si="3"/>
        <v>1500</v>
      </c>
      <c r="F12" s="47">
        <v>1500</v>
      </c>
      <c r="G12" s="47"/>
      <c r="H12" s="47">
        <f t="shared" si="1"/>
        <v>-500</v>
      </c>
      <c r="I12" s="51">
        <f t="shared" si="2"/>
        <v>-0.25</v>
      </c>
      <c r="K12" s="39">
        <v>48103</v>
      </c>
      <c r="O12" s="39" t="s">
        <v>108</v>
      </c>
    </row>
    <row r="13" spans="1:15" s="39" customFormat="1" ht="54" customHeight="1">
      <c r="A13" s="46" t="s">
        <v>406</v>
      </c>
      <c r="B13" s="47">
        <f t="shared" si="0"/>
        <v>600</v>
      </c>
      <c r="C13" s="47">
        <v>600</v>
      </c>
      <c r="D13" s="47"/>
      <c r="E13" s="47">
        <f t="shared" si="3"/>
        <v>600</v>
      </c>
      <c r="F13" s="47">
        <v>600</v>
      </c>
      <c r="G13" s="47"/>
      <c r="H13" s="47">
        <f t="shared" si="1"/>
        <v>0</v>
      </c>
      <c r="I13" s="51">
        <f t="shared" si="2"/>
        <v>0</v>
      </c>
      <c r="O13" s="39" t="s">
        <v>109</v>
      </c>
    </row>
    <row r="14" spans="1:15" s="39" customFormat="1" ht="54" customHeight="1">
      <c r="A14" s="46" t="s">
        <v>407</v>
      </c>
      <c r="B14" s="47">
        <f t="shared" si="0"/>
        <v>0</v>
      </c>
      <c r="C14" s="47"/>
      <c r="D14" s="47"/>
      <c r="E14" s="47">
        <f t="shared" si="3"/>
        <v>0</v>
      </c>
      <c r="F14" s="47"/>
      <c r="G14" s="47"/>
      <c r="H14" s="47">
        <f t="shared" si="1"/>
        <v>0</v>
      </c>
      <c r="I14" s="51"/>
      <c r="K14" s="39">
        <v>2536</v>
      </c>
      <c r="O14" s="39" t="s">
        <v>112</v>
      </c>
    </row>
    <row r="15" spans="1:15" s="39" customFormat="1" ht="54" customHeight="1">
      <c r="A15" s="46" t="s">
        <v>408</v>
      </c>
      <c r="B15" s="47">
        <f t="shared" si="0"/>
        <v>671</v>
      </c>
      <c r="C15" s="47">
        <v>500</v>
      </c>
      <c r="D15" s="47">
        <v>171</v>
      </c>
      <c r="E15" s="47">
        <f t="shared" si="3"/>
        <v>414</v>
      </c>
      <c r="F15" s="47">
        <v>400</v>
      </c>
      <c r="G15" s="47">
        <v>14</v>
      </c>
      <c r="H15" s="47">
        <f t="shared" si="1"/>
        <v>-100</v>
      </c>
      <c r="I15" s="51">
        <f>+H15/C15</f>
        <v>-0.2</v>
      </c>
      <c r="O15" s="39" t="s">
        <v>110</v>
      </c>
    </row>
    <row r="16" spans="1:15" s="39" customFormat="1" ht="54" customHeight="1">
      <c r="A16" s="46" t="s">
        <v>409</v>
      </c>
      <c r="B16" s="47">
        <f t="shared" si="0"/>
        <v>4500</v>
      </c>
      <c r="C16" s="47">
        <v>4500</v>
      </c>
      <c r="D16" s="47"/>
      <c r="E16" s="47">
        <f t="shared" si="3"/>
        <v>10000</v>
      </c>
      <c r="F16" s="47">
        <v>10000</v>
      </c>
      <c r="G16" s="47"/>
      <c r="H16" s="47">
        <f t="shared" si="1"/>
        <v>5500</v>
      </c>
      <c r="I16" s="51">
        <f>+H16/C16</f>
        <v>1.222</v>
      </c>
      <c r="O16" s="39" t="s">
        <v>111</v>
      </c>
    </row>
    <row r="17" spans="1:15" s="39" customFormat="1" ht="27.75" customHeight="1">
      <c r="A17" s="308" t="s">
        <v>410</v>
      </c>
      <c r="B17" s="309"/>
      <c r="C17" s="309"/>
      <c r="D17" s="309"/>
      <c r="E17" s="309"/>
      <c r="F17" s="309"/>
      <c r="G17" s="309"/>
      <c r="H17" s="309"/>
      <c r="I17" s="309"/>
      <c r="O17" s="39" t="s">
        <v>111</v>
      </c>
    </row>
    <row r="18" spans="2:15" ht="46.5" customHeight="1">
      <c r="B18" s="48"/>
      <c r="C18" s="48"/>
      <c r="D18" s="48"/>
      <c r="E18" s="48"/>
      <c r="F18" s="48"/>
      <c r="G18" s="48"/>
      <c r="H18" s="48"/>
      <c r="I18" s="52"/>
      <c r="J18" s="48"/>
      <c r="K18" s="48"/>
      <c r="O18" s="40" t="s">
        <v>113</v>
      </c>
    </row>
    <row r="19" spans="2:15" ht="46.5" customHeight="1">
      <c r="B19" s="48"/>
      <c r="C19" s="48"/>
      <c r="D19" s="48"/>
      <c r="E19" s="48"/>
      <c r="F19" s="48"/>
      <c r="G19" s="48"/>
      <c r="H19" s="48"/>
      <c r="I19" s="52"/>
      <c r="J19" s="48"/>
      <c r="K19" s="48"/>
      <c r="O19" s="40" t="s">
        <v>115</v>
      </c>
    </row>
    <row r="20" spans="2:15" ht="46.5" customHeight="1">
      <c r="B20" s="48"/>
      <c r="C20" s="48"/>
      <c r="D20" s="48"/>
      <c r="E20" s="48"/>
      <c r="F20" s="48"/>
      <c r="G20" s="48"/>
      <c r="H20" s="48"/>
      <c r="I20" s="52"/>
      <c r="J20" s="48"/>
      <c r="K20" s="48"/>
      <c r="O20" s="40" t="s">
        <v>116</v>
      </c>
    </row>
    <row r="21" spans="2:15" ht="46.5" customHeight="1">
      <c r="B21" s="48"/>
      <c r="C21" s="48"/>
      <c r="D21" s="48"/>
      <c r="E21" s="48"/>
      <c r="F21" s="48"/>
      <c r="G21" s="48"/>
      <c r="H21" s="48"/>
      <c r="I21" s="52"/>
      <c r="J21" s="48"/>
      <c r="K21" s="48"/>
      <c r="O21" s="40" t="s">
        <v>117</v>
      </c>
    </row>
    <row r="22" spans="2:15" ht="46.5" customHeight="1">
      <c r="B22" s="48"/>
      <c r="C22" s="48"/>
      <c r="D22" s="48"/>
      <c r="E22" s="48"/>
      <c r="F22" s="48"/>
      <c r="G22" s="48"/>
      <c r="H22" s="48"/>
      <c r="I22" s="52"/>
      <c r="J22" s="48"/>
      <c r="K22" s="48"/>
      <c r="O22" s="40" t="s">
        <v>411</v>
      </c>
    </row>
    <row r="23" spans="2:15" ht="46.5" customHeight="1">
      <c r="B23" s="48"/>
      <c r="C23" s="48"/>
      <c r="D23" s="48"/>
      <c r="E23" s="48"/>
      <c r="F23" s="48"/>
      <c r="G23" s="48"/>
      <c r="H23" s="48"/>
      <c r="I23" s="52"/>
      <c r="J23" s="48"/>
      <c r="K23" s="48"/>
      <c r="O23" s="40" t="s">
        <v>118</v>
      </c>
    </row>
    <row r="24" spans="2:15" ht="46.5" customHeight="1">
      <c r="B24" s="48"/>
      <c r="C24" s="48"/>
      <c r="D24" s="48"/>
      <c r="E24" s="48"/>
      <c r="F24" s="48"/>
      <c r="G24" s="48"/>
      <c r="H24" s="48"/>
      <c r="I24" s="52"/>
      <c r="J24" s="48"/>
      <c r="K24" s="48"/>
      <c r="O24" s="40" t="s">
        <v>119</v>
      </c>
    </row>
    <row r="25" spans="2:15" ht="46.5" customHeight="1">
      <c r="B25" s="48"/>
      <c r="C25" s="48"/>
      <c r="D25" s="48"/>
      <c r="E25" s="48"/>
      <c r="F25" s="48"/>
      <c r="G25" s="48"/>
      <c r="H25" s="48"/>
      <c r="I25" s="52"/>
      <c r="J25" s="48"/>
      <c r="K25" s="48"/>
      <c r="O25" s="40" t="s">
        <v>120</v>
      </c>
    </row>
    <row r="26" spans="2:11" ht="46.5" customHeight="1">
      <c r="B26" s="48"/>
      <c r="C26" s="48"/>
      <c r="D26" s="48"/>
      <c r="E26" s="48"/>
      <c r="F26" s="48"/>
      <c r="G26" s="48"/>
      <c r="H26" s="48"/>
      <c r="I26" s="52"/>
      <c r="J26" s="48"/>
      <c r="K26" s="48"/>
    </row>
    <row r="27" spans="2:11" ht="46.5" customHeight="1">
      <c r="B27" s="48"/>
      <c r="C27" s="48"/>
      <c r="D27" s="48"/>
      <c r="E27" s="48"/>
      <c r="F27" s="48"/>
      <c r="G27" s="48"/>
      <c r="H27" s="48"/>
      <c r="I27" s="52"/>
      <c r="J27" s="48"/>
      <c r="K27" s="48"/>
    </row>
    <row r="28" spans="2:11" ht="46.5" customHeight="1">
      <c r="B28" s="48"/>
      <c r="C28" s="48"/>
      <c r="D28" s="48"/>
      <c r="E28" s="48"/>
      <c r="F28" s="48"/>
      <c r="G28" s="48"/>
      <c r="H28" s="48"/>
      <c r="I28" s="52"/>
      <c r="J28" s="48"/>
      <c r="K28" s="48"/>
    </row>
    <row r="29" spans="2:11" ht="46.5" customHeight="1">
      <c r="B29" s="48"/>
      <c r="C29" s="48"/>
      <c r="D29" s="48"/>
      <c r="E29" s="48"/>
      <c r="F29" s="48"/>
      <c r="G29" s="48"/>
      <c r="H29" s="48"/>
      <c r="I29" s="52"/>
      <c r="J29" s="48"/>
      <c r="K29" s="48"/>
    </row>
    <row r="30" spans="10:11" ht="46.5" customHeight="1">
      <c r="J30" s="48"/>
      <c r="K30" s="48"/>
    </row>
  </sheetData>
  <sheetProtection/>
  <mergeCells count="11">
    <mergeCell ref="I5:I6"/>
    <mergeCell ref="A2:I2"/>
    <mergeCell ref="B4:D4"/>
    <mergeCell ref="E4:I4"/>
    <mergeCell ref="C5:D5"/>
    <mergeCell ref="F5:G5"/>
    <mergeCell ref="A17:I17"/>
    <mergeCell ref="A4:A6"/>
    <mergeCell ref="B5:B6"/>
    <mergeCell ref="E5:E6"/>
    <mergeCell ref="H5:H6"/>
  </mergeCells>
  <printOptions horizontalCentered="1"/>
  <pageMargins left="0.79" right="0.75" top="0.99" bottom="0.39" header="0" footer="0.59"/>
  <pageSetup firstPageNumber="34" useFirstPageNumber="1" fitToHeight="1" fitToWidth="1" horizontalDpi="600" verticalDpi="600" orientation="portrait" paperSize="9" scale="77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57"/>
  <sheetViews>
    <sheetView showZeros="0" zoomScaleSheetLayoutView="100" zoomScalePageLayoutView="0" workbookViewId="0" topLeftCell="A49">
      <selection activeCell="N65" sqref="N65"/>
    </sheetView>
  </sheetViews>
  <sheetFormatPr defaultColWidth="9.00390625" defaultRowHeight="14.25"/>
  <cols>
    <col min="1" max="1" width="22.50390625" style="20" customWidth="1"/>
    <col min="2" max="2" width="17.875" style="21" customWidth="1"/>
    <col min="3" max="6" width="10.00390625" style="20" customWidth="1"/>
    <col min="7" max="7" width="20.25390625" style="22" customWidth="1"/>
    <col min="8" max="10" width="10.00390625" style="23" customWidth="1"/>
    <col min="11" max="11" width="10.00390625" style="22" customWidth="1"/>
    <col min="12" max="16384" width="9.00390625" style="20" customWidth="1"/>
  </cols>
  <sheetData>
    <row r="1" spans="1:11" s="18" customFormat="1" ht="24.75" customHeight="1">
      <c r="A1" s="313" t="s">
        <v>412</v>
      </c>
      <c r="B1" s="314"/>
      <c r="C1" s="19"/>
      <c r="D1" s="19"/>
      <c r="E1" s="19"/>
      <c r="F1" s="19"/>
      <c r="G1" s="19"/>
      <c r="H1" s="19"/>
      <c r="I1" s="19"/>
      <c r="J1" s="315"/>
      <c r="K1" s="315"/>
    </row>
    <row r="2" spans="1:11" ht="42" customHeight="1">
      <c r="A2" s="316" t="s">
        <v>413</v>
      </c>
      <c r="B2" s="317"/>
      <c r="C2" s="316"/>
      <c r="D2" s="316"/>
      <c r="E2" s="316"/>
      <c r="F2" s="316"/>
      <c r="G2" s="316"/>
      <c r="H2" s="316"/>
      <c r="I2" s="316"/>
      <c r="J2" s="316"/>
      <c r="K2" s="316"/>
    </row>
    <row r="3" spans="2:11" s="18" customFormat="1" ht="24.75" customHeight="1">
      <c r="B3" s="24"/>
      <c r="C3" s="25"/>
      <c r="D3" s="25"/>
      <c r="E3" s="25"/>
      <c r="F3" s="25"/>
      <c r="G3" s="25"/>
      <c r="H3" s="25"/>
      <c r="I3" s="37"/>
      <c r="J3" s="318" t="s">
        <v>10</v>
      </c>
      <c r="K3" s="318"/>
    </row>
    <row r="4" spans="1:11" s="19" customFormat="1" ht="36" customHeight="1">
      <c r="A4" s="26" t="s">
        <v>414</v>
      </c>
      <c r="B4" s="27" t="s">
        <v>415</v>
      </c>
      <c r="C4" s="26" t="s">
        <v>152</v>
      </c>
      <c r="D4" s="26" t="s">
        <v>416</v>
      </c>
      <c r="E4" s="26" t="s">
        <v>51</v>
      </c>
      <c r="F4" s="26" t="s">
        <v>203</v>
      </c>
      <c r="G4" s="26" t="s">
        <v>417</v>
      </c>
      <c r="H4" s="26" t="s">
        <v>152</v>
      </c>
      <c r="I4" s="26" t="s">
        <v>416</v>
      </c>
      <c r="J4" s="26" t="s">
        <v>51</v>
      </c>
      <c r="K4" s="26" t="s">
        <v>203</v>
      </c>
    </row>
    <row r="5" spans="1:11" s="18" customFormat="1" ht="36" customHeight="1">
      <c r="A5" s="28" t="s">
        <v>418</v>
      </c>
      <c r="B5" s="29" t="s">
        <v>419</v>
      </c>
      <c r="C5" s="30"/>
      <c r="D5" s="30">
        <v>0</v>
      </c>
      <c r="E5" s="30">
        <f>+D5-C5</f>
        <v>0</v>
      </c>
      <c r="F5" s="31"/>
      <c r="G5" s="28" t="s">
        <v>420</v>
      </c>
      <c r="H5" s="30">
        <v>3</v>
      </c>
      <c r="I5" s="30"/>
      <c r="J5" s="30">
        <f>+I5-H5</f>
        <v>-3</v>
      </c>
      <c r="K5" s="38">
        <f>+J5/H5</f>
        <v>-1</v>
      </c>
    </row>
    <row r="6" spans="1:11" s="18" customFormat="1" ht="36" customHeight="1">
      <c r="A6" s="28" t="s">
        <v>421</v>
      </c>
      <c r="B6" s="29" t="s">
        <v>422</v>
      </c>
      <c r="C6" s="30"/>
      <c r="D6" s="30">
        <v>0</v>
      </c>
      <c r="E6" s="30">
        <f aca="true" t="shared" si="0" ref="E6:E54">+D6-C6</f>
        <v>0</v>
      </c>
      <c r="F6" s="31"/>
      <c r="G6" s="28" t="s">
        <v>423</v>
      </c>
      <c r="H6" s="30">
        <v>559</v>
      </c>
      <c r="I6" s="30">
        <v>383</v>
      </c>
      <c r="J6" s="30">
        <f>+I6-H6</f>
        <v>-176</v>
      </c>
      <c r="K6" s="38">
        <f>+J6/H6</f>
        <v>-0.315</v>
      </c>
    </row>
    <row r="7" spans="1:11" s="18" customFormat="1" ht="36" customHeight="1">
      <c r="A7" s="28" t="s">
        <v>424</v>
      </c>
      <c r="B7" s="29" t="s">
        <v>425</v>
      </c>
      <c r="C7" s="30"/>
      <c r="D7" s="30">
        <v>0</v>
      </c>
      <c r="E7" s="30">
        <f t="shared" si="0"/>
        <v>0</v>
      </c>
      <c r="F7" s="31"/>
      <c r="G7" s="28"/>
      <c r="H7" s="30"/>
      <c r="I7" s="30"/>
      <c r="J7" s="30"/>
      <c r="K7" s="38"/>
    </row>
    <row r="8" spans="1:11" s="18" customFormat="1" ht="36" customHeight="1">
      <c r="A8" s="28" t="s">
        <v>424</v>
      </c>
      <c r="B8" s="29" t="s">
        <v>426</v>
      </c>
      <c r="C8" s="30"/>
      <c r="D8" s="30">
        <v>0</v>
      </c>
      <c r="E8" s="30">
        <f t="shared" si="0"/>
        <v>0</v>
      </c>
      <c r="F8" s="31"/>
      <c r="G8" s="28"/>
      <c r="H8" s="30"/>
      <c r="I8" s="30"/>
      <c r="J8" s="30"/>
      <c r="K8" s="38"/>
    </row>
    <row r="9" spans="1:11" s="18" customFormat="1" ht="36" customHeight="1">
      <c r="A9" s="28" t="s">
        <v>424</v>
      </c>
      <c r="B9" s="29" t="s">
        <v>427</v>
      </c>
      <c r="C9" s="30"/>
      <c r="D9" s="30">
        <v>12</v>
      </c>
      <c r="E9" s="30">
        <f t="shared" si="0"/>
        <v>12</v>
      </c>
      <c r="F9" s="31"/>
      <c r="G9" s="28"/>
      <c r="H9" s="30"/>
      <c r="I9" s="30"/>
      <c r="J9" s="30"/>
      <c r="K9" s="38"/>
    </row>
    <row r="10" spans="1:11" s="18" customFormat="1" ht="36" customHeight="1">
      <c r="A10" s="28" t="s">
        <v>428</v>
      </c>
      <c r="B10" s="29" t="s">
        <v>429</v>
      </c>
      <c r="C10" s="30"/>
      <c r="D10" s="30">
        <v>0</v>
      </c>
      <c r="E10" s="30">
        <f t="shared" si="0"/>
        <v>0</v>
      </c>
      <c r="F10" s="31"/>
      <c r="G10" s="28"/>
      <c r="H10" s="30"/>
      <c r="I10" s="30"/>
      <c r="J10" s="30"/>
      <c r="K10" s="38"/>
    </row>
    <row r="11" spans="1:11" s="18" customFormat="1" ht="36" customHeight="1">
      <c r="A11" s="28" t="s">
        <v>430</v>
      </c>
      <c r="B11" s="29" t="s">
        <v>431</v>
      </c>
      <c r="C11" s="30">
        <f>1.98+0.02</f>
        <v>2</v>
      </c>
      <c r="D11" s="30">
        <v>2.16</v>
      </c>
      <c r="E11" s="30">
        <f t="shared" si="0"/>
        <v>0.16</v>
      </c>
      <c r="F11" s="31">
        <f>+E11/C11</f>
        <v>0.08</v>
      </c>
      <c r="G11" s="28"/>
      <c r="H11" s="30"/>
      <c r="I11" s="30"/>
      <c r="J11" s="30"/>
      <c r="K11" s="38"/>
    </row>
    <row r="12" spans="1:11" s="18" customFormat="1" ht="36" customHeight="1">
      <c r="A12" s="28" t="s">
        <v>432</v>
      </c>
      <c r="B12" s="29" t="s">
        <v>433</v>
      </c>
      <c r="C12" s="30">
        <v>6.2</v>
      </c>
      <c r="D12" s="30">
        <v>2.4</v>
      </c>
      <c r="E12" s="30">
        <f t="shared" si="0"/>
        <v>-3.8</v>
      </c>
      <c r="F12" s="31">
        <f>+E12/C12</f>
        <v>-0.613</v>
      </c>
      <c r="G12" s="28"/>
      <c r="H12" s="30"/>
      <c r="I12" s="30"/>
      <c r="J12" s="30"/>
      <c r="K12" s="38"/>
    </row>
    <row r="13" spans="1:11" s="18" customFormat="1" ht="36" customHeight="1">
      <c r="A13" s="28" t="s">
        <v>432</v>
      </c>
      <c r="B13" s="29" t="s">
        <v>434</v>
      </c>
      <c r="C13" s="30">
        <v>133.5</v>
      </c>
      <c r="D13" s="30">
        <v>67.5</v>
      </c>
      <c r="E13" s="30">
        <f t="shared" si="0"/>
        <v>-66</v>
      </c>
      <c r="F13" s="31">
        <f>+E13/C13</f>
        <v>-0.494</v>
      </c>
      <c r="G13" s="28"/>
      <c r="H13" s="30"/>
      <c r="I13" s="30"/>
      <c r="J13" s="30"/>
      <c r="K13" s="38"/>
    </row>
    <row r="14" spans="1:11" s="18" customFormat="1" ht="36" customHeight="1">
      <c r="A14" s="28" t="s">
        <v>432</v>
      </c>
      <c r="B14" s="29" t="s">
        <v>435</v>
      </c>
      <c r="C14" s="30">
        <v>2.44</v>
      </c>
      <c r="D14" s="30">
        <v>0.14</v>
      </c>
      <c r="E14" s="30">
        <f t="shared" si="0"/>
        <v>-2.3</v>
      </c>
      <c r="F14" s="31">
        <f>+E14/C14</f>
        <v>-0.943</v>
      </c>
      <c r="G14" s="28"/>
      <c r="H14" s="30"/>
      <c r="I14" s="30"/>
      <c r="J14" s="30"/>
      <c r="K14" s="38"/>
    </row>
    <row r="15" spans="1:11" s="18" customFormat="1" ht="36" customHeight="1">
      <c r="A15" s="28" t="s">
        <v>421</v>
      </c>
      <c r="B15" s="29" t="s">
        <v>436</v>
      </c>
      <c r="C15" s="30"/>
      <c r="D15" s="30">
        <v>0</v>
      </c>
      <c r="E15" s="30">
        <f t="shared" si="0"/>
        <v>0</v>
      </c>
      <c r="F15" s="31"/>
      <c r="G15" s="28"/>
      <c r="H15" s="30"/>
      <c r="I15" s="30"/>
      <c r="J15" s="30"/>
      <c r="K15" s="38"/>
    </row>
    <row r="16" spans="1:11" s="18" customFormat="1" ht="36" customHeight="1">
      <c r="A16" s="28" t="s">
        <v>437</v>
      </c>
      <c r="B16" s="29" t="s">
        <v>438</v>
      </c>
      <c r="C16" s="30"/>
      <c r="D16" s="30">
        <v>0.56</v>
      </c>
      <c r="E16" s="30">
        <f t="shared" si="0"/>
        <v>0.56</v>
      </c>
      <c r="F16" s="31"/>
      <c r="G16" s="28"/>
      <c r="H16" s="30"/>
      <c r="I16" s="30"/>
      <c r="J16" s="30"/>
      <c r="K16" s="38"/>
    </row>
    <row r="17" spans="1:11" s="18" customFormat="1" ht="36" customHeight="1">
      <c r="A17" s="28" t="s">
        <v>439</v>
      </c>
      <c r="B17" s="29" t="s">
        <v>440</v>
      </c>
      <c r="C17" s="30"/>
      <c r="D17" s="30">
        <v>5.6</v>
      </c>
      <c r="E17" s="30">
        <f t="shared" si="0"/>
        <v>5.6</v>
      </c>
      <c r="F17" s="31"/>
      <c r="G17" s="28"/>
      <c r="H17" s="30"/>
      <c r="I17" s="30"/>
      <c r="J17" s="30"/>
      <c r="K17" s="38"/>
    </row>
    <row r="18" spans="1:11" s="18" customFormat="1" ht="36" customHeight="1">
      <c r="A18" s="28" t="s">
        <v>441</v>
      </c>
      <c r="B18" s="29" t="s">
        <v>442</v>
      </c>
      <c r="C18" s="30"/>
      <c r="D18" s="30">
        <v>0</v>
      </c>
      <c r="E18" s="30">
        <f t="shared" si="0"/>
        <v>0</v>
      </c>
      <c r="F18" s="31"/>
      <c r="G18" s="28"/>
      <c r="H18" s="30"/>
      <c r="I18" s="30"/>
      <c r="J18" s="30"/>
      <c r="K18" s="38"/>
    </row>
    <row r="19" spans="1:11" s="18" customFormat="1" ht="36" customHeight="1">
      <c r="A19" s="28" t="s">
        <v>421</v>
      </c>
      <c r="B19" s="29" t="s">
        <v>443</v>
      </c>
      <c r="C19" s="30"/>
      <c r="D19" s="30">
        <v>0</v>
      </c>
      <c r="E19" s="30">
        <f t="shared" si="0"/>
        <v>0</v>
      </c>
      <c r="F19" s="31"/>
      <c r="G19" s="28"/>
      <c r="H19" s="30"/>
      <c r="I19" s="30"/>
      <c r="J19" s="30"/>
      <c r="K19" s="38"/>
    </row>
    <row r="20" spans="1:11" s="18" customFormat="1" ht="36" customHeight="1">
      <c r="A20" s="28" t="s">
        <v>432</v>
      </c>
      <c r="B20" s="29" t="s">
        <v>444</v>
      </c>
      <c r="C20" s="30">
        <f>6.89+9.59</f>
        <v>16.48</v>
      </c>
      <c r="D20" s="30">
        <v>7</v>
      </c>
      <c r="E20" s="30">
        <f t="shared" si="0"/>
        <v>-9.48</v>
      </c>
      <c r="F20" s="31">
        <f>+E20/C20</f>
        <v>-0.575</v>
      </c>
      <c r="G20" s="28"/>
      <c r="H20" s="30"/>
      <c r="I20" s="30"/>
      <c r="J20" s="30"/>
      <c r="K20" s="38"/>
    </row>
    <row r="21" spans="1:11" s="18" customFormat="1" ht="36" customHeight="1">
      <c r="A21" s="28" t="s">
        <v>432</v>
      </c>
      <c r="B21" s="29" t="s">
        <v>445</v>
      </c>
      <c r="C21" s="30">
        <v>4.73</v>
      </c>
      <c r="D21" s="30">
        <v>4.8</v>
      </c>
      <c r="E21" s="30">
        <f t="shared" si="0"/>
        <v>0.07</v>
      </c>
      <c r="F21" s="31">
        <f>+E21/C21</f>
        <v>0.015</v>
      </c>
      <c r="G21" s="28"/>
      <c r="H21" s="30"/>
      <c r="I21" s="30"/>
      <c r="J21" s="30"/>
      <c r="K21" s="38"/>
    </row>
    <row r="22" spans="1:11" s="18" customFormat="1" ht="36" customHeight="1">
      <c r="A22" s="28" t="s">
        <v>432</v>
      </c>
      <c r="B22" s="29" t="s">
        <v>446</v>
      </c>
      <c r="C22" s="30">
        <f>3.88-0.27</f>
        <v>3.61</v>
      </c>
      <c r="D22" s="30">
        <v>2.6</v>
      </c>
      <c r="E22" s="30">
        <f t="shared" si="0"/>
        <v>-1.01</v>
      </c>
      <c r="F22" s="31">
        <f>+E22/C22</f>
        <v>-0.28</v>
      </c>
      <c r="G22" s="28"/>
      <c r="H22" s="30"/>
      <c r="I22" s="30"/>
      <c r="J22" s="30"/>
      <c r="K22" s="38"/>
    </row>
    <row r="23" spans="1:11" s="18" customFormat="1" ht="36" customHeight="1">
      <c r="A23" s="28" t="s">
        <v>447</v>
      </c>
      <c r="B23" s="29" t="s">
        <v>448</v>
      </c>
      <c r="C23" s="30">
        <f>25.08-0.08</f>
        <v>25</v>
      </c>
      <c r="D23" s="30">
        <v>20</v>
      </c>
      <c r="E23" s="30">
        <f t="shared" si="0"/>
        <v>-5</v>
      </c>
      <c r="F23" s="31">
        <f>+E23/C23</f>
        <v>-0.2</v>
      </c>
      <c r="G23" s="28"/>
      <c r="H23" s="30"/>
      <c r="I23" s="30"/>
      <c r="J23" s="30"/>
      <c r="K23" s="38"/>
    </row>
    <row r="24" spans="1:11" s="18" customFormat="1" ht="36" customHeight="1">
      <c r="A24" s="28" t="s">
        <v>449</v>
      </c>
      <c r="B24" s="29" t="s">
        <v>450</v>
      </c>
      <c r="C24" s="30">
        <v>1.63</v>
      </c>
      <c r="D24" s="30">
        <v>1.64</v>
      </c>
      <c r="E24" s="30">
        <f t="shared" si="0"/>
        <v>0.01</v>
      </c>
      <c r="F24" s="31">
        <f>+E24/C24</f>
        <v>0.006</v>
      </c>
      <c r="G24" s="28"/>
      <c r="H24" s="30"/>
      <c r="I24" s="30"/>
      <c r="J24" s="30"/>
      <c r="K24" s="38"/>
    </row>
    <row r="25" spans="1:11" s="18" customFormat="1" ht="36" customHeight="1">
      <c r="A25" s="28" t="s">
        <v>421</v>
      </c>
      <c r="B25" s="29" t="s">
        <v>451</v>
      </c>
      <c r="C25" s="30"/>
      <c r="D25" s="30">
        <v>0</v>
      </c>
      <c r="E25" s="30">
        <f t="shared" si="0"/>
        <v>0</v>
      </c>
      <c r="F25" s="31"/>
      <c r="G25" s="28"/>
      <c r="H25" s="30"/>
      <c r="I25" s="30"/>
      <c r="J25" s="30"/>
      <c r="K25" s="38"/>
    </row>
    <row r="26" spans="1:11" s="18" customFormat="1" ht="36" customHeight="1">
      <c r="A26" s="28" t="s">
        <v>424</v>
      </c>
      <c r="B26" s="29" t="s">
        <v>452</v>
      </c>
      <c r="C26" s="30"/>
      <c r="D26" s="30">
        <v>0</v>
      </c>
      <c r="E26" s="30">
        <f t="shared" si="0"/>
        <v>0</v>
      </c>
      <c r="F26" s="31"/>
      <c r="G26" s="28"/>
      <c r="H26" s="30"/>
      <c r="I26" s="30"/>
      <c r="J26" s="30"/>
      <c r="K26" s="38"/>
    </row>
    <row r="27" spans="1:11" s="18" customFormat="1" ht="36" customHeight="1">
      <c r="A27" s="28" t="s">
        <v>432</v>
      </c>
      <c r="B27" s="29" t="s">
        <v>453</v>
      </c>
      <c r="C27" s="30"/>
      <c r="D27" s="30">
        <v>0</v>
      </c>
      <c r="E27" s="30">
        <f t="shared" si="0"/>
        <v>0</v>
      </c>
      <c r="F27" s="31"/>
      <c r="G27" s="28"/>
      <c r="H27" s="30"/>
      <c r="I27" s="30"/>
      <c r="J27" s="30"/>
      <c r="K27" s="38"/>
    </row>
    <row r="28" spans="1:11" s="18" customFormat="1" ht="36" customHeight="1">
      <c r="A28" s="28" t="s">
        <v>449</v>
      </c>
      <c r="B28" s="29" t="s">
        <v>454</v>
      </c>
      <c r="C28" s="30">
        <f>1.73-0.02</f>
        <v>1.71</v>
      </c>
      <c r="D28" s="30">
        <v>0.6</v>
      </c>
      <c r="E28" s="30">
        <f t="shared" si="0"/>
        <v>-1.11</v>
      </c>
      <c r="F28" s="31">
        <f>+E28/C28</f>
        <v>-0.649</v>
      </c>
      <c r="G28" s="28"/>
      <c r="H28" s="30"/>
      <c r="I28" s="30"/>
      <c r="J28" s="30"/>
      <c r="K28" s="38"/>
    </row>
    <row r="29" spans="1:11" s="18" customFormat="1" ht="36" customHeight="1">
      <c r="A29" s="28" t="s">
        <v>432</v>
      </c>
      <c r="B29" s="29" t="s">
        <v>455</v>
      </c>
      <c r="C29" s="30"/>
      <c r="D29" s="30">
        <v>0</v>
      </c>
      <c r="E29" s="30">
        <f t="shared" si="0"/>
        <v>0</v>
      </c>
      <c r="F29" s="31"/>
      <c r="G29" s="28"/>
      <c r="H29" s="30"/>
      <c r="I29" s="30"/>
      <c r="J29" s="30"/>
      <c r="K29" s="38"/>
    </row>
    <row r="30" spans="1:11" s="18" customFormat="1" ht="36" customHeight="1">
      <c r="A30" s="28" t="s">
        <v>424</v>
      </c>
      <c r="B30" s="29" t="s">
        <v>456</v>
      </c>
      <c r="C30" s="30"/>
      <c r="D30" s="30">
        <v>0</v>
      </c>
      <c r="E30" s="30">
        <f t="shared" si="0"/>
        <v>0</v>
      </c>
      <c r="F30" s="31"/>
      <c r="G30" s="28"/>
      <c r="H30" s="30"/>
      <c r="I30" s="30"/>
      <c r="J30" s="30"/>
      <c r="K30" s="38"/>
    </row>
    <row r="31" spans="1:11" s="18" customFormat="1" ht="36" customHeight="1">
      <c r="A31" s="28" t="s">
        <v>421</v>
      </c>
      <c r="B31" s="29" t="s">
        <v>457</v>
      </c>
      <c r="C31" s="30"/>
      <c r="D31" s="30">
        <v>0</v>
      </c>
      <c r="E31" s="30">
        <f t="shared" si="0"/>
        <v>0</v>
      </c>
      <c r="F31" s="31"/>
      <c r="G31" s="28"/>
      <c r="H31" s="30"/>
      <c r="I31" s="30"/>
      <c r="J31" s="30"/>
      <c r="K31" s="38"/>
    </row>
    <row r="32" spans="1:11" s="18" customFormat="1" ht="36" customHeight="1">
      <c r="A32" s="28" t="s">
        <v>424</v>
      </c>
      <c r="B32" s="29" t="s">
        <v>458</v>
      </c>
      <c r="C32" s="30"/>
      <c r="D32" s="30">
        <v>0</v>
      </c>
      <c r="E32" s="30">
        <f t="shared" si="0"/>
        <v>0</v>
      </c>
      <c r="F32" s="31"/>
      <c r="G32" s="28"/>
      <c r="H32" s="30"/>
      <c r="I32" s="30"/>
      <c r="J32" s="30"/>
      <c r="K32" s="38"/>
    </row>
    <row r="33" spans="1:11" s="18" customFormat="1" ht="36" customHeight="1">
      <c r="A33" s="28" t="s">
        <v>432</v>
      </c>
      <c r="B33" s="29" t="s">
        <v>459</v>
      </c>
      <c r="C33" s="30"/>
      <c r="D33" s="30">
        <v>0</v>
      </c>
      <c r="E33" s="30">
        <f t="shared" si="0"/>
        <v>0</v>
      </c>
      <c r="F33" s="31"/>
      <c r="G33" s="28"/>
      <c r="H33" s="30"/>
      <c r="I33" s="30"/>
      <c r="J33" s="30"/>
      <c r="K33" s="38"/>
    </row>
    <row r="34" spans="1:11" s="18" customFormat="1" ht="36" customHeight="1">
      <c r="A34" s="28" t="s">
        <v>424</v>
      </c>
      <c r="B34" s="29" t="s">
        <v>460</v>
      </c>
      <c r="C34" s="30"/>
      <c r="D34" s="30">
        <v>0</v>
      </c>
      <c r="E34" s="30">
        <f t="shared" si="0"/>
        <v>0</v>
      </c>
      <c r="F34" s="31"/>
      <c r="G34" s="28"/>
      <c r="H34" s="30"/>
      <c r="I34" s="30"/>
      <c r="J34" s="30"/>
      <c r="K34" s="38"/>
    </row>
    <row r="35" spans="1:11" s="18" customFormat="1" ht="36" customHeight="1">
      <c r="A35" s="28" t="s">
        <v>424</v>
      </c>
      <c r="B35" s="29" t="s">
        <v>461</v>
      </c>
      <c r="C35" s="30">
        <v>0.27</v>
      </c>
      <c r="D35" s="30">
        <v>0</v>
      </c>
      <c r="E35" s="30">
        <f t="shared" si="0"/>
        <v>-0.27</v>
      </c>
      <c r="F35" s="31">
        <f>+E35/C35</f>
        <v>-1</v>
      </c>
      <c r="G35" s="28"/>
      <c r="H35" s="30"/>
      <c r="I35" s="30"/>
      <c r="J35" s="30"/>
      <c r="K35" s="38"/>
    </row>
    <row r="36" spans="1:11" s="18" customFormat="1" ht="36" customHeight="1">
      <c r="A36" s="28" t="s">
        <v>449</v>
      </c>
      <c r="B36" s="29" t="s">
        <v>462</v>
      </c>
      <c r="C36" s="30"/>
      <c r="D36" s="30">
        <v>0</v>
      </c>
      <c r="E36" s="30">
        <f t="shared" si="0"/>
        <v>0</v>
      </c>
      <c r="F36" s="31"/>
      <c r="G36" s="28"/>
      <c r="H36" s="30"/>
      <c r="I36" s="30"/>
      <c r="J36" s="30"/>
      <c r="K36" s="38"/>
    </row>
    <row r="37" spans="1:11" s="18" customFormat="1" ht="36" customHeight="1">
      <c r="A37" s="28" t="s">
        <v>424</v>
      </c>
      <c r="B37" s="29" t="s">
        <v>463</v>
      </c>
      <c r="C37" s="30">
        <v>6.22</v>
      </c>
      <c r="D37" s="30">
        <v>2.2</v>
      </c>
      <c r="E37" s="30">
        <f t="shared" si="0"/>
        <v>-4.02</v>
      </c>
      <c r="F37" s="31">
        <f>+E37/C37</f>
        <v>-0.646</v>
      </c>
      <c r="G37" s="28"/>
      <c r="H37" s="30"/>
      <c r="I37" s="30"/>
      <c r="J37" s="30"/>
      <c r="K37" s="38"/>
    </row>
    <row r="38" spans="1:11" s="18" customFormat="1" ht="36" customHeight="1">
      <c r="A38" s="28" t="s">
        <v>432</v>
      </c>
      <c r="B38" s="29" t="s">
        <v>464</v>
      </c>
      <c r="C38" s="30">
        <v>2.24</v>
      </c>
      <c r="D38" s="30">
        <v>2.6</v>
      </c>
      <c r="E38" s="30">
        <f t="shared" si="0"/>
        <v>0.36</v>
      </c>
      <c r="F38" s="31">
        <f>+E38/C38</f>
        <v>0.161</v>
      </c>
      <c r="G38" s="28"/>
      <c r="H38" s="30"/>
      <c r="I38" s="30"/>
      <c r="J38" s="30"/>
      <c r="K38" s="38"/>
    </row>
    <row r="39" spans="1:11" s="18" customFormat="1" ht="36" customHeight="1">
      <c r="A39" s="28" t="s">
        <v>421</v>
      </c>
      <c r="B39" s="29" t="s">
        <v>465</v>
      </c>
      <c r="C39" s="30"/>
      <c r="D39" s="30">
        <v>0</v>
      </c>
      <c r="E39" s="30">
        <f t="shared" si="0"/>
        <v>0</v>
      </c>
      <c r="F39" s="31"/>
      <c r="G39" s="28"/>
      <c r="H39" s="30"/>
      <c r="I39" s="30"/>
      <c r="J39" s="30"/>
      <c r="K39" s="38"/>
    </row>
    <row r="40" spans="1:11" s="18" customFormat="1" ht="36" customHeight="1">
      <c r="A40" s="28" t="s">
        <v>437</v>
      </c>
      <c r="B40" s="29" t="s">
        <v>466</v>
      </c>
      <c r="C40" s="30"/>
      <c r="D40" s="30">
        <v>0</v>
      </c>
      <c r="E40" s="30">
        <f t="shared" si="0"/>
        <v>0</v>
      </c>
      <c r="F40" s="31"/>
      <c r="G40" s="28"/>
      <c r="H40" s="30"/>
      <c r="I40" s="30"/>
      <c r="J40" s="30"/>
      <c r="K40" s="38"/>
    </row>
    <row r="41" spans="1:11" s="18" customFormat="1" ht="36" customHeight="1">
      <c r="A41" s="28" t="s">
        <v>421</v>
      </c>
      <c r="B41" s="29" t="s">
        <v>467</v>
      </c>
      <c r="C41" s="30"/>
      <c r="D41" s="30">
        <v>0</v>
      </c>
      <c r="E41" s="30">
        <f t="shared" si="0"/>
        <v>0</v>
      </c>
      <c r="F41" s="31"/>
      <c r="G41" s="28"/>
      <c r="H41" s="30"/>
      <c r="I41" s="30"/>
      <c r="J41" s="30"/>
      <c r="K41" s="38"/>
    </row>
    <row r="42" spans="1:11" s="18" customFormat="1" ht="36" customHeight="1">
      <c r="A42" s="28" t="s">
        <v>424</v>
      </c>
      <c r="B42" s="29" t="s">
        <v>468</v>
      </c>
      <c r="C42" s="30">
        <f>6.89+0.62</f>
        <v>7.51</v>
      </c>
      <c r="D42" s="30">
        <v>16</v>
      </c>
      <c r="E42" s="30">
        <f t="shared" si="0"/>
        <v>8.49</v>
      </c>
      <c r="F42" s="31">
        <f>+E42/C42</f>
        <v>1.13</v>
      </c>
      <c r="G42" s="28"/>
      <c r="H42" s="30"/>
      <c r="I42" s="30"/>
      <c r="J42" s="30"/>
      <c r="K42" s="38"/>
    </row>
    <row r="43" spans="1:11" s="18" customFormat="1" ht="36" customHeight="1">
      <c r="A43" s="28" t="s">
        <v>432</v>
      </c>
      <c r="B43" s="29" t="s">
        <v>469</v>
      </c>
      <c r="C43" s="30"/>
      <c r="D43" s="30">
        <v>0</v>
      </c>
      <c r="E43" s="30">
        <f t="shared" si="0"/>
        <v>0</v>
      </c>
      <c r="F43" s="31"/>
      <c r="G43" s="28"/>
      <c r="H43" s="30"/>
      <c r="I43" s="30"/>
      <c r="J43" s="30"/>
      <c r="K43" s="38"/>
    </row>
    <row r="44" spans="1:11" s="18" customFormat="1" ht="36" customHeight="1">
      <c r="A44" s="28" t="s">
        <v>449</v>
      </c>
      <c r="B44" s="29" t="s">
        <v>470</v>
      </c>
      <c r="C44" s="30">
        <v>0.66</v>
      </c>
      <c r="D44" s="30">
        <v>0.2</v>
      </c>
      <c r="E44" s="30">
        <f t="shared" si="0"/>
        <v>-0.46</v>
      </c>
      <c r="F44" s="31">
        <f>+E44/C44</f>
        <v>-0.697</v>
      </c>
      <c r="G44" s="28"/>
      <c r="H44" s="30"/>
      <c r="I44" s="30"/>
      <c r="J44" s="30"/>
      <c r="K44" s="38"/>
    </row>
    <row r="45" spans="1:11" s="18" customFormat="1" ht="36" customHeight="1">
      <c r="A45" s="28" t="s">
        <v>432</v>
      </c>
      <c r="B45" s="29" t="s">
        <v>471</v>
      </c>
      <c r="C45" s="30">
        <v>1.29</v>
      </c>
      <c r="D45" s="30">
        <v>0</v>
      </c>
      <c r="E45" s="30">
        <f t="shared" si="0"/>
        <v>-1.29</v>
      </c>
      <c r="F45" s="31">
        <f>+E45/C45</f>
        <v>-1</v>
      </c>
      <c r="G45" s="28"/>
      <c r="H45" s="30"/>
      <c r="I45" s="30"/>
      <c r="J45" s="30"/>
      <c r="K45" s="38"/>
    </row>
    <row r="46" spans="1:11" s="18" customFormat="1" ht="36" customHeight="1">
      <c r="A46" s="28" t="s">
        <v>421</v>
      </c>
      <c r="B46" s="29" t="s">
        <v>472</v>
      </c>
      <c r="C46" s="30"/>
      <c r="D46" s="30">
        <v>0</v>
      </c>
      <c r="E46" s="30">
        <f t="shared" si="0"/>
        <v>0</v>
      </c>
      <c r="F46" s="31"/>
      <c r="G46" s="28"/>
      <c r="H46" s="30"/>
      <c r="I46" s="30"/>
      <c r="J46" s="30"/>
      <c r="K46" s="38"/>
    </row>
    <row r="47" spans="1:11" s="18" customFormat="1" ht="36" customHeight="1">
      <c r="A47" s="28" t="s">
        <v>424</v>
      </c>
      <c r="B47" s="29" t="s">
        <v>473</v>
      </c>
      <c r="C47" s="30"/>
      <c r="D47" s="30">
        <v>0</v>
      </c>
      <c r="E47" s="30">
        <f t="shared" si="0"/>
        <v>0</v>
      </c>
      <c r="F47" s="31"/>
      <c r="G47" s="28"/>
      <c r="H47" s="30"/>
      <c r="I47" s="30"/>
      <c r="J47" s="30"/>
      <c r="K47" s="38"/>
    </row>
    <row r="48" spans="1:11" s="18" customFormat="1" ht="36" customHeight="1">
      <c r="A48" s="28" t="s">
        <v>439</v>
      </c>
      <c r="B48" s="29" t="s">
        <v>474</v>
      </c>
      <c r="C48" s="30"/>
      <c r="D48" s="30">
        <v>8</v>
      </c>
      <c r="E48" s="30">
        <f t="shared" si="0"/>
        <v>8</v>
      </c>
      <c r="F48" s="31"/>
      <c r="G48" s="28"/>
      <c r="H48" s="30"/>
      <c r="I48" s="30"/>
      <c r="J48" s="30"/>
      <c r="K48" s="38"/>
    </row>
    <row r="49" spans="1:11" s="18" customFormat="1" ht="36" customHeight="1">
      <c r="A49" s="28" t="s">
        <v>424</v>
      </c>
      <c r="B49" s="29" t="s">
        <v>475</v>
      </c>
      <c r="C49" s="30"/>
      <c r="D49" s="30">
        <v>0</v>
      </c>
      <c r="E49" s="30">
        <f t="shared" si="0"/>
        <v>0</v>
      </c>
      <c r="F49" s="31"/>
      <c r="G49" s="28"/>
      <c r="H49" s="30"/>
      <c r="I49" s="30"/>
      <c r="J49" s="30"/>
      <c r="K49" s="38"/>
    </row>
    <row r="50" spans="1:11" s="18" customFormat="1" ht="36" customHeight="1">
      <c r="A50" s="28" t="s">
        <v>424</v>
      </c>
      <c r="B50" s="29" t="s">
        <v>476</v>
      </c>
      <c r="C50" s="30"/>
      <c r="D50" s="30">
        <v>0</v>
      </c>
      <c r="E50" s="30">
        <f t="shared" si="0"/>
        <v>0</v>
      </c>
      <c r="F50" s="31"/>
      <c r="G50" s="28"/>
      <c r="H50" s="30"/>
      <c r="I50" s="30"/>
      <c r="J50" s="30"/>
      <c r="K50" s="38"/>
    </row>
    <row r="51" spans="1:11" s="18" customFormat="1" ht="36" customHeight="1">
      <c r="A51" s="28" t="s">
        <v>421</v>
      </c>
      <c r="B51" s="29" t="s">
        <v>477</v>
      </c>
      <c r="C51" s="30"/>
      <c r="D51" s="30">
        <v>0</v>
      </c>
      <c r="E51" s="30">
        <f t="shared" si="0"/>
        <v>0</v>
      </c>
      <c r="F51" s="31"/>
      <c r="G51" s="28"/>
      <c r="H51" s="30"/>
      <c r="I51" s="30"/>
      <c r="J51" s="30"/>
      <c r="K51" s="38"/>
    </row>
    <row r="52" spans="1:11" s="18" customFormat="1" ht="36" customHeight="1">
      <c r="A52" s="28" t="s">
        <v>432</v>
      </c>
      <c r="B52" s="29" t="s">
        <v>478</v>
      </c>
      <c r="C52" s="30">
        <v>312.51</v>
      </c>
      <c r="D52" s="30">
        <v>226</v>
      </c>
      <c r="E52" s="30">
        <f t="shared" si="0"/>
        <v>-86.51</v>
      </c>
      <c r="F52" s="31">
        <f aca="true" t="shared" si="1" ref="F52:F57">+E52/C52</f>
        <v>-0.277</v>
      </c>
      <c r="G52" s="28"/>
      <c r="H52" s="30"/>
      <c r="I52" s="30"/>
      <c r="J52" s="30"/>
      <c r="K52" s="38"/>
    </row>
    <row r="53" spans="1:11" s="18" customFormat="1" ht="36" customHeight="1">
      <c r="A53" s="28" t="s">
        <v>421</v>
      </c>
      <c r="B53" s="29" t="s">
        <v>479</v>
      </c>
      <c r="C53" s="30"/>
      <c r="D53" s="30">
        <v>0</v>
      </c>
      <c r="E53" s="30">
        <f t="shared" si="0"/>
        <v>0</v>
      </c>
      <c r="F53" s="31"/>
      <c r="G53" s="28"/>
      <c r="H53" s="30"/>
      <c r="I53" s="30"/>
      <c r="J53" s="30"/>
      <c r="K53" s="38"/>
    </row>
    <row r="54" spans="1:11" s="18" customFormat="1" ht="36" customHeight="1">
      <c r="A54" s="26" t="s">
        <v>480</v>
      </c>
      <c r="B54" s="32"/>
      <c r="C54" s="30">
        <f>SUM(C5:C53)</f>
        <v>528</v>
      </c>
      <c r="D54" s="30">
        <f aca="true" t="shared" si="2" ref="D54:J54">SUM(D5:D53)</f>
        <v>382</v>
      </c>
      <c r="E54" s="30">
        <f t="shared" si="0"/>
        <v>-146</v>
      </c>
      <c r="F54" s="31">
        <f t="shared" si="1"/>
        <v>-0.277</v>
      </c>
      <c r="G54" s="26" t="s">
        <v>481</v>
      </c>
      <c r="H54" s="30">
        <f t="shared" si="2"/>
        <v>562</v>
      </c>
      <c r="I54" s="30">
        <f t="shared" si="2"/>
        <v>383</v>
      </c>
      <c r="J54" s="30">
        <f t="shared" si="2"/>
        <v>-179</v>
      </c>
      <c r="K54" s="38">
        <f>+J54/H54</f>
        <v>-0.319</v>
      </c>
    </row>
    <row r="55" spans="1:11" s="18" customFormat="1" ht="36" customHeight="1">
      <c r="A55" s="33" t="s">
        <v>138</v>
      </c>
      <c r="B55" s="34"/>
      <c r="C55" s="30">
        <v>32</v>
      </c>
      <c r="D55" s="30">
        <f>+H55</f>
        <v>1</v>
      </c>
      <c r="E55" s="30"/>
      <c r="F55" s="31"/>
      <c r="G55" s="33" t="s">
        <v>139</v>
      </c>
      <c r="H55" s="30">
        <f>+C57-H54</f>
        <v>1</v>
      </c>
      <c r="I55" s="30">
        <f>+D57-I54</f>
        <v>0</v>
      </c>
      <c r="J55" s="30"/>
      <c r="K55" s="38"/>
    </row>
    <row r="56" spans="1:11" s="18" customFormat="1" ht="36" customHeight="1">
      <c r="A56" s="33" t="s">
        <v>140</v>
      </c>
      <c r="B56" s="34"/>
      <c r="C56" s="30">
        <v>3</v>
      </c>
      <c r="D56" s="30"/>
      <c r="E56" s="30"/>
      <c r="F56" s="31"/>
      <c r="G56" s="33"/>
      <c r="H56" s="30"/>
      <c r="I56" s="30"/>
      <c r="J56" s="30"/>
      <c r="K56" s="38"/>
    </row>
    <row r="57" spans="1:11" s="18" customFormat="1" ht="36" customHeight="1">
      <c r="A57" s="35" t="s">
        <v>141</v>
      </c>
      <c r="B57" s="36"/>
      <c r="C57" s="30">
        <f>+C54+C56+C55</f>
        <v>563</v>
      </c>
      <c r="D57" s="30">
        <f>+D54+D56+D55</f>
        <v>383</v>
      </c>
      <c r="E57" s="30">
        <f>+D57-C57</f>
        <v>-180</v>
      </c>
      <c r="F57" s="31">
        <f t="shared" si="1"/>
        <v>-0.32</v>
      </c>
      <c r="G57" s="35" t="s">
        <v>142</v>
      </c>
      <c r="H57" s="30">
        <f>+H54+H55</f>
        <v>563</v>
      </c>
      <c r="I57" s="30">
        <f>+I54+I55</f>
        <v>383</v>
      </c>
      <c r="J57" s="30">
        <f>+I57-H57</f>
        <v>-180</v>
      </c>
      <c r="K57" s="38">
        <f>+J57/H57</f>
        <v>-0.32</v>
      </c>
    </row>
  </sheetData>
  <sheetProtection/>
  <mergeCells count="4">
    <mergeCell ref="A1:B1"/>
    <mergeCell ref="J1:K1"/>
    <mergeCell ref="A2:K2"/>
    <mergeCell ref="J3:K3"/>
  </mergeCells>
  <printOptions horizontalCentered="1"/>
  <pageMargins left="0.79" right="0.55" top="0.59" bottom="0.47" header="0.43" footer="0.31"/>
  <pageSetup firstPageNumber="35" useFirstPageNumber="1" fitToHeight="0" fitToWidth="1" horizontalDpi="600" verticalDpi="600" orientation="landscape" paperSize="9" scale="8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tabSelected="1" zoomScaleSheetLayoutView="130" zoomScalePageLayoutView="0" workbookViewId="0" topLeftCell="A1">
      <selection activeCell="B5" sqref="B5"/>
    </sheetView>
  </sheetViews>
  <sheetFormatPr defaultColWidth="9.00390625" defaultRowHeight="14.25"/>
  <cols>
    <col min="1" max="1" width="7.00390625" style="0" customWidth="1"/>
    <col min="2" max="2" width="64.25390625" style="0" customWidth="1"/>
  </cols>
  <sheetData>
    <row r="3" spans="1:3" ht="20.25">
      <c r="A3" s="155" t="s">
        <v>0</v>
      </c>
      <c r="C3" s="155"/>
    </row>
    <row r="4" ht="60" customHeight="1"/>
    <row r="5" ht="25.5">
      <c r="B5" s="239" t="s">
        <v>486</v>
      </c>
    </row>
    <row r="7" ht="66" customHeight="1">
      <c r="B7" s="109"/>
    </row>
    <row r="8" spans="2:7" ht="20.25" customHeight="1">
      <c r="B8" s="158" t="s">
        <v>1</v>
      </c>
      <c r="C8" s="159"/>
      <c r="D8" s="159"/>
      <c r="E8" s="159"/>
      <c r="F8" s="159"/>
      <c r="G8" s="159"/>
    </row>
    <row r="9" ht="20.25" customHeight="1">
      <c r="B9" s="160"/>
    </row>
    <row r="10" spans="2:7" ht="20.25" customHeight="1">
      <c r="B10" s="158" t="s">
        <v>2</v>
      </c>
      <c r="C10" s="159"/>
      <c r="D10" s="159"/>
      <c r="E10" s="159"/>
      <c r="F10" s="159"/>
      <c r="G10" s="159"/>
    </row>
    <row r="11" ht="20.25" customHeight="1">
      <c r="B11" s="160"/>
    </row>
    <row r="12" spans="2:7" ht="20.25" customHeight="1">
      <c r="B12" s="158" t="s">
        <v>3</v>
      </c>
      <c r="C12" s="159"/>
      <c r="D12" s="159"/>
      <c r="E12" s="159"/>
      <c r="F12" s="159"/>
      <c r="G12" s="159"/>
    </row>
    <row r="13" ht="20.25" customHeight="1">
      <c r="B13" s="160"/>
    </row>
    <row r="14" spans="2:6" ht="20.25" customHeight="1">
      <c r="B14" s="161" t="s">
        <v>4</v>
      </c>
      <c r="C14" s="162"/>
      <c r="D14" s="162"/>
      <c r="E14" s="162"/>
      <c r="F14" s="162"/>
    </row>
    <row r="15" spans="2:6" ht="20.25" customHeight="1">
      <c r="B15" s="109"/>
      <c r="C15" s="162"/>
      <c r="D15" s="162"/>
      <c r="E15" s="162"/>
      <c r="F15" s="162"/>
    </row>
    <row r="16" spans="2:6" ht="20.25" customHeight="1">
      <c r="B16" s="161" t="s">
        <v>5</v>
      </c>
      <c r="C16" s="162"/>
      <c r="D16" s="162"/>
      <c r="E16" s="162"/>
      <c r="F16" s="162"/>
    </row>
    <row r="17" spans="2:6" ht="20.25" customHeight="1">
      <c r="B17" s="109"/>
      <c r="C17" s="162"/>
      <c r="D17" s="162"/>
      <c r="E17" s="162"/>
      <c r="F17" s="162"/>
    </row>
    <row r="18" spans="2:6" ht="20.25" customHeight="1">
      <c r="B18" s="161" t="s">
        <v>6</v>
      </c>
      <c r="C18" s="162"/>
      <c r="D18" s="162"/>
      <c r="E18" s="162"/>
      <c r="F18" s="162"/>
    </row>
    <row r="19" spans="2:6" ht="20.25" customHeight="1">
      <c r="B19" s="109"/>
      <c r="C19" s="162"/>
      <c r="D19" s="162"/>
      <c r="E19" s="162"/>
      <c r="F19" s="162"/>
    </row>
    <row r="20" spans="2:6" ht="20.25" customHeight="1">
      <c r="B20" s="161" t="s">
        <v>7</v>
      </c>
      <c r="C20" s="162"/>
      <c r="D20" s="162"/>
      <c r="E20" s="162"/>
      <c r="F20" s="162"/>
    </row>
    <row r="21" ht="14.25">
      <c r="B21" s="109"/>
    </row>
    <row r="22" ht="14.25">
      <c r="B22" s="109"/>
    </row>
    <row r="23" ht="91.5" customHeight="1">
      <c r="B23" s="109"/>
    </row>
  </sheetData>
  <sheetProtection/>
  <printOptions horizontalCentered="1"/>
  <pageMargins left="0.79" right="0.75" top="0.79" bottom="0.79" header="0" footer="0.39"/>
  <pageSetup firstPageNumber="16" useFirstPageNumber="1" fitToHeight="1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15"/>
  <sheetViews>
    <sheetView showZeros="0" zoomScaleSheetLayoutView="100" zoomScalePageLayoutView="0" workbookViewId="0" topLeftCell="A1">
      <selection activeCell="O14" sqref="O14"/>
    </sheetView>
  </sheetViews>
  <sheetFormatPr defaultColWidth="9.00390625" defaultRowHeight="14.25"/>
  <cols>
    <col min="1" max="1" width="26.375" style="2" customWidth="1"/>
    <col min="2" max="4" width="11.125" style="2" customWidth="1"/>
    <col min="5" max="5" width="9.125" style="2" customWidth="1"/>
    <col min="6" max="7" width="11.125" style="2" customWidth="1"/>
    <col min="8" max="8" width="9.125" style="2" customWidth="1"/>
    <col min="9" max="9" width="11.125" style="2" customWidth="1"/>
    <col min="10" max="10" width="16.875" style="2" customWidth="1"/>
    <col min="11" max="16384" width="9.00390625" style="2" customWidth="1"/>
  </cols>
  <sheetData>
    <row r="1" spans="1:10" s="1" customFormat="1" ht="25.5" customHeight="1">
      <c r="A1" s="3" t="s">
        <v>482</v>
      </c>
      <c r="B1" s="4"/>
      <c r="C1" s="4"/>
      <c r="D1" s="4"/>
      <c r="E1" s="4"/>
      <c r="F1" s="4"/>
      <c r="G1" s="4"/>
      <c r="H1" s="4"/>
      <c r="I1" s="4"/>
      <c r="J1" s="15"/>
    </row>
    <row r="2" spans="1:14" ht="42.75" customHeight="1">
      <c r="A2" s="319" t="s">
        <v>483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0" s="1" customFormat="1" ht="25.5" customHeight="1">
      <c r="A3" s="5"/>
      <c r="B3" s="5"/>
      <c r="C3" s="5"/>
      <c r="D3" s="6"/>
      <c r="E3" s="6"/>
      <c r="F3" s="7"/>
      <c r="G3" s="7"/>
      <c r="H3" s="7"/>
      <c r="I3" s="7"/>
      <c r="J3" s="16" t="s">
        <v>145</v>
      </c>
    </row>
    <row r="4" spans="1:10" s="1" customFormat="1" ht="33.75" customHeight="1">
      <c r="A4" s="278" t="s">
        <v>146</v>
      </c>
      <c r="B4" s="280" t="s">
        <v>150</v>
      </c>
      <c r="C4" s="275" t="s">
        <v>148</v>
      </c>
      <c r="D4" s="276"/>
      <c r="E4" s="277"/>
      <c r="F4" s="275" t="s">
        <v>149</v>
      </c>
      <c r="G4" s="276"/>
      <c r="H4" s="277"/>
      <c r="I4" s="280" t="s">
        <v>484</v>
      </c>
      <c r="J4" s="280" t="s">
        <v>485</v>
      </c>
    </row>
    <row r="5" spans="1:10" s="1" customFormat="1" ht="39" customHeight="1">
      <c r="A5" s="279"/>
      <c r="B5" s="280"/>
      <c r="C5" s="8" t="s">
        <v>152</v>
      </c>
      <c r="D5" s="8" t="s">
        <v>416</v>
      </c>
      <c r="E5" s="8" t="s">
        <v>154</v>
      </c>
      <c r="F5" s="8" t="s">
        <v>152</v>
      </c>
      <c r="G5" s="8" t="s">
        <v>416</v>
      </c>
      <c r="H5" s="8" t="s">
        <v>154</v>
      </c>
      <c r="I5" s="280"/>
      <c r="J5" s="280"/>
    </row>
    <row r="6" spans="1:10" s="1" customFormat="1" ht="42" customHeight="1">
      <c r="A6" s="9" t="s">
        <v>155</v>
      </c>
      <c r="B6" s="10">
        <f>+'20社保基金预算执行表'!M6</f>
        <v>10956</v>
      </c>
      <c r="C6" s="10">
        <f>+'20社保基金预算执行表'!D6</f>
        <v>24613</v>
      </c>
      <c r="D6" s="10">
        <v>26679</v>
      </c>
      <c r="E6" s="11">
        <f>+D6/C6-1</f>
        <v>0.084</v>
      </c>
      <c r="F6" s="10">
        <f>+'20社保基金预算执行表'!I6</f>
        <v>23952</v>
      </c>
      <c r="G6" s="10">
        <v>26658</v>
      </c>
      <c r="H6" s="11">
        <f>+G6/F6-1</f>
        <v>0.113</v>
      </c>
      <c r="I6" s="10">
        <f>+B6+D6-G6</f>
        <v>10977</v>
      </c>
      <c r="J6" s="17"/>
    </row>
    <row r="7" spans="1:10" s="1" customFormat="1" ht="42" customHeight="1">
      <c r="A7" s="9" t="s">
        <v>156</v>
      </c>
      <c r="B7" s="10"/>
      <c r="C7" s="10">
        <f>+'20社保基金预算执行表'!D7</f>
        <v>10413</v>
      </c>
      <c r="D7" s="10">
        <v>10499</v>
      </c>
      <c r="E7" s="11">
        <f aca="true" t="shared" si="0" ref="E7:E12">+D7/C7-1</f>
        <v>0.008</v>
      </c>
      <c r="F7" s="10"/>
      <c r="G7" s="10"/>
      <c r="H7" s="11"/>
      <c r="I7" s="10"/>
      <c r="J7" s="17"/>
    </row>
    <row r="8" spans="1:10" s="1" customFormat="1" ht="42" customHeight="1">
      <c r="A8" s="9" t="s">
        <v>157</v>
      </c>
      <c r="B8" s="10"/>
      <c r="C8" s="10">
        <f>+'20社保基金预算执行表'!D8</f>
        <v>14000</v>
      </c>
      <c r="D8" s="10">
        <v>16000</v>
      </c>
      <c r="E8" s="11">
        <f t="shared" si="0"/>
        <v>0.143</v>
      </c>
      <c r="F8" s="10"/>
      <c r="G8" s="10"/>
      <c r="H8" s="11"/>
      <c r="I8" s="10"/>
      <c r="J8" s="17"/>
    </row>
    <row r="9" spans="1:10" s="1" customFormat="1" ht="42" customHeight="1">
      <c r="A9" s="9" t="s">
        <v>158</v>
      </c>
      <c r="B9" s="10">
        <f>+'20社保基金预算执行表'!M9</f>
        <v>21958</v>
      </c>
      <c r="C9" s="10">
        <f>+'20社保基金预算执行表'!D9</f>
        <v>16649</v>
      </c>
      <c r="D9" s="10">
        <v>16985</v>
      </c>
      <c r="E9" s="11">
        <f t="shared" si="0"/>
        <v>0.02</v>
      </c>
      <c r="F9" s="10">
        <f>+'20社保基金预算执行表'!I9</f>
        <v>12927</v>
      </c>
      <c r="G9" s="10">
        <v>13678</v>
      </c>
      <c r="H9" s="11">
        <f>+G9/F9-1</f>
        <v>0.058</v>
      </c>
      <c r="I9" s="10">
        <f>+B9+D9-G9</f>
        <v>25265</v>
      </c>
      <c r="J9" s="17"/>
    </row>
    <row r="10" spans="1:10" s="1" customFormat="1" ht="42" customHeight="1">
      <c r="A10" s="9" t="s">
        <v>156</v>
      </c>
      <c r="B10" s="10"/>
      <c r="C10" s="10">
        <f>+'20社保基金预算执行表'!D10</f>
        <v>2560</v>
      </c>
      <c r="D10" s="10">
        <v>2579</v>
      </c>
      <c r="E10" s="11">
        <f t="shared" si="0"/>
        <v>0.007</v>
      </c>
      <c r="F10" s="10"/>
      <c r="G10" s="10"/>
      <c r="H10" s="11"/>
      <c r="I10" s="10"/>
      <c r="J10" s="17"/>
    </row>
    <row r="11" spans="1:10" s="1" customFormat="1" ht="42" customHeight="1">
      <c r="A11" s="9" t="s">
        <v>157</v>
      </c>
      <c r="B11" s="10"/>
      <c r="C11" s="10">
        <f>+'20社保基金预算执行表'!D11</f>
        <v>13591</v>
      </c>
      <c r="D11" s="10">
        <v>13986</v>
      </c>
      <c r="E11" s="11">
        <f t="shared" si="0"/>
        <v>0.029</v>
      </c>
      <c r="F11" s="10"/>
      <c r="G11" s="10"/>
      <c r="H11" s="11"/>
      <c r="I11" s="10"/>
      <c r="J11" s="17"/>
    </row>
    <row r="12" spans="1:10" s="1" customFormat="1" ht="42" customHeight="1">
      <c r="A12" s="12" t="s">
        <v>159</v>
      </c>
      <c r="B12" s="10">
        <f aca="true" t="shared" si="1" ref="B12:G12">+B6+B9</f>
        <v>32914</v>
      </c>
      <c r="C12" s="10">
        <f t="shared" si="1"/>
        <v>41262</v>
      </c>
      <c r="D12" s="10">
        <f t="shared" si="1"/>
        <v>43664</v>
      </c>
      <c r="E12" s="11">
        <f t="shared" si="0"/>
        <v>0.058</v>
      </c>
      <c r="F12" s="10">
        <f t="shared" si="1"/>
        <v>36879</v>
      </c>
      <c r="G12" s="10">
        <f t="shared" si="1"/>
        <v>40336</v>
      </c>
      <c r="H12" s="11">
        <f>+G12/F12-1</f>
        <v>0.094</v>
      </c>
      <c r="I12" s="10">
        <f>+I6+I9</f>
        <v>36242</v>
      </c>
      <c r="J12" s="17"/>
    </row>
    <row r="14" ht="14.25">
      <c r="D14" s="13"/>
    </row>
    <row r="15" ht="14.25">
      <c r="C15" s="14"/>
    </row>
  </sheetData>
  <sheetProtection selectLockedCells="1" selectUnlockedCells="1"/>
  <mergeCells count="7">
    <mergeCell ref="A2:J2"/>
    <mergeCell ref="C4:E4"/>
    <mergeCell ref="F4:H4"/>
    <mergeCell ref="A4:A5"/>
    <mergeCell ref="B4:B5"/>
    <mergeCell ref="I4:I5"/>
    <mergeCell ref="J4:J5"/>
  </mergeCells>
  <printOptions horizontalCentered="1"/>
  <pageMargins left="0.35" right="0.35" top="0.79" bottom="0.79" header="0.51" footer="0.51"/>
  <pageSetup firstPageNumber="37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6"/>
  <sheetViews>
    <sheetView showZeros="0" zoomScaleSheetLayoutView="100" zoomScalePageLayoutView="0" workbookViewId="0" topLeftCell="A1">
      <pane xSplit="1" ySplit="7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24" customHeight="1"/>
  <cols>
    <col min="1" max="1" width="29.00390625" style="39" customWidth="1"/>
    <col min="2" max="3" width="13.375" style="39" customWidth="1"/>
    <col min="4" max="4" width="11.00390625" style="39" customWidth="1"/>
    <col min="5" max="5" width="13.625" style="39" customWidth="1"/>
    <col min="6" max="6" width="11.00390625" style="39" customWidth="1"/>
    <col min="7" max="8" width="9.00390625" style="39" customWidth="1"/>
    <col min="9" max="9" width="12.625" style="39" bestFit="1" customWidth="1"/>
    <col min="10" max="16384" width="9.00390625" style="39" customWidth="1"/>
  </cols>
  <sheetData>
    <row r="1" spans="1:5" ht="19.5" customHeight="1">
      <c r="A1" s="53" t="s">
        <v>8</v>
      </c>
      <c r="B1" s="159"/>
      <c r="C1" s="159"/>
      <c r="D1" s="159"/>
      <c r="E1" s="159"/>
    </row>
    <row r="2" spans="1:6" ht="30" customHeight="1">
      <c r="A2" s="240" t="s">
        <v>9</v>
      </c>
      <c r="B2" s="240"/>
      <c r="C2" s="240"/>
      <c r="D2" s="240"/>
      <c r="E2" s="240"/>
      <c r="F2" s="240"/>
    </row>
    <row r="3" spans="1:6" ht="20.25" customHeight="1">
      <c r="A3" s="235"/>
      <c r="B3" s="236"/>
      <c r="C3" s="236"/>
      <c r="D3" s="236"/>
      <c r="E3" s="236"/>
      <c r="F3" s="55" t="s">
        <v>10</v>
      </c>
    </row>
    <row r="4" spans="1:6" ht="21" customHeight="1">
      <c r="A4" s="242" t="s">
        <v>11</v>
      </c>
      <c r="B4" s="243" t="s">
        <v>12</v>
      </c>
      <c r="C4" s="241" t="s">
        <v>13</v>
      </c>
      <c r="D4" s="241"/>
      <c r="E4" s="243" t="s">
        <v>14</v>
      </c>
      <c r="F4" s="244" t="s">
        <v>15</v>
      </c>
    </row>
    <row r="5" spans="1:6" ht="21" customHeight="1">
      <c r="A5" s="242"/>
      <c r="B5" s="241"/>
      <c r="C5" s="59" t="s">
        <v>16</v>
      </c>
      <c r="D5" s="145" t="s">
        <v>17</v>
      </c>
      <c r="E5" s="241"/>
      <c r="F5" s="245"/>
    </row>
    <row r="6" spans="1:9" ht="27" customHeight="1">
      <c r="A6" s="44" t="s">
        <v>18</v>
      </c>
      <c r="B6" s="61">
        <f>+B7+B22</f>
        <v>129200</v>
      </c>
      <c r="C6" s="62">
        <f>+C7+C22</f>
        <v>124619</v>
      </c>
      <c r="D6" s="63">
        <f aca="true" t="shared" si="0" ref="D6:D20">+C6/B6</f>
        <v>0.965</v>
      </c>
      <c r="E6" s="62">
        <f>+E7+E22</f>
        <v>122908</v>
      </c>
      <c r="F6" s="50">
        <f>+C6/E6-1</f>
        <v>0.014</v>
      </c>
      <c r="H6" s="39">
        <f>+C6-E6</f>
        <v>1711</v>
      </c>
      <c r="I6" s="39">
        <f>+C6-B6</f>
        <v>-4581</v>
      </c>
    </row>
    <row r="7" spans="1:9" ht="27" customHeight="1">
      <c r="A7" s="44" t="s">
        <v>19</v>
      </c>
      <c r="B7" s="62">
        <f>SUM(B8:B21)</f>
        <v>103200</v>
      </c>
      <c r="C7" s="62">
        <f>SUM(C8:C21)</f>
        <v>90693</v>
      </c>
      <c r="D7" s="63">
        <f t="shared" si="0"/>
        <v>0.879</v>
      </c>
      <c r="E7" s="62">
        <f>SUM(E8:E21)</f>
        <v>95332</v>
      </c>
      <c r="F7" s="50">
        <f aca="true" t="shared" si="1" ref="F7:F32">+C7/E7-1</f>
        <v>-0.049</v>
      </c>
      <c r="I7" s="137">
        <f>+C7/C6</f>
        <v>0.728</v>
      </c>
    </row>
    <row r="8" spans="1:6" ht="27" customHeight="1">
      <c r="A8" s="64" t="s">
        <v>20</v>
      </c>
      <c r="B8" s="66">
        <v>39000</v>
      </c>
      <c r="C8" s="66">
        <v>45253</v>
      </c>
      <c r="D8" s="68">
        <f t="shared" si="0"/>
        <v>1.16</v>
      </c>
      <c r="E8" s="66">
        <v>37940</v>
      </c>
      <c r="F8" s="51">
        <f t="shared" si="1"/>
        <v>0.193</v>
      </c>
    </row>
    <row r="9" spans="1:6" ht="27" customHeight="1">
      <c r="A9" s="64" t="s">
        <v>21</v>
      </c>
      <c r="B9" s="66">
        <v>23100</v>
      </c>
      <c r="C9" s="66">
        <v>19464</v>
      </c>
      <c r="D9" s="68">
        <f t="shared" si="0"/>
        <v>0.843</v>
      </c>
      <c r="E9" s="66">
        <v>21687</v>
      </c>
      <c r="F9" s="51">
        <f t="shared" si="1"/>
        <v>-0.103</v>
      </c>
    </row>
    <row r="10" spans="1:6" ht="27" customHeight="1">
      <c r="A10" s="64" t="s">
        <v>22</v>
      </c>
      <c r="B10" s="66">
        <v>6500</v>
      </c>
      <c r="C10" s="66">
        <v>2605</v>
      </c>
      <c r="D10" s="68">
        <f t="shared" si="0"/>
        <v>0.401</v>
      </c>
      <c r="E10" s="66">
        <v>6013</v>
      </c>
      <c r="F10" s="51">
        <f t="shared" si="1"/>
        <v>-0.567</v>
      </c>
    </row>
    <row r="11" spans="1:6" ht="27" customHeight="1">
      <c r="A11" s="64" t="s">
        <v>23</v>
      </c>
      <c r="B11" s="66">
        <v>210</v>
      </c>
      <c r="C11" s="66">
        <v>225</v>
      </c>
      <c r="D11" s="68">
        <f t="shared" si="0"/>
        <v>1.071</v>
      </c>
      <c r="E11" s="66">
        <v>190</v>
      </c>
      <c r="F11" s="51">
        <f t="shared" si="1"/>
        <v>0.184</v>
      </c>
    </row>
    <row r="12" spans="1:6" ht="27" customHeight="1">
      <c r="A12" s="64" t="s">
        <v>24</v>
      </c>
      <c r="B12" s="66">
        <v>3700</v>
      </c>
      <c r="C12" s="66">
        <v>3664</v>
      </c>
      <c r="D12" s="68">
        <f t="shared" si="0"/>
        <v>0.99</v>
      </c>
      <c r="E12" s="66">
        <v>3529</v>
      </c>
      <c r="F12" s="51">
        <f t="shared" si="1"/>
        <v>0.038</v>
      </c>
    </row>
    <row r="13" spans="1:6" ht="27" customHeight="1">
      <c r="A13" s="64" t="s">
        <v>25</v>
      </c>
      <c r="B13" s="66">
        <v>1900</v>
      </c>
      <c r="C13" s="66">
        <v>1128</v>
      </c>
      <c r="D13" s="68">
        <f t="shared" si="0"/>
        <v>0.594</v>
      </c>
      <c r="E13" s="66">
        <v>1232</v>
      </c>
      <c r="F13" s="51">
        <f t="shared" si="1"/>
        <v>-0.084</v>
      </c>
    </row>
    <row r="14" spans="1:6" ht="27" customHeight="1">
      <c r="A14" s="64" t="s">
        <v>26</v>
      </c>
      <c r="B14" s="66">
        <v>2100</v>
      </c>
      <c r="C14" s="66">
        <v>1872</v>
      </c>
      <c r="D14" s="68">
        <f t="shared" si="0"/>
        <v>0.891</v>
      </c>
      <c r="E14" s="66">
        <v>1819</v>
      </c>
      <c r="F14" s="51">
        <f t="shared" si="1"/>
        <v>0.029</v>
      </c>
    </row>
    <row r="15" spans="1:6" ht="27" customHeight="1">
      <c r="A15" s="64" t="s">
        <v>27</v>
      </c>
      <c r="B15" s="66">
        <v>380</v>
      </c>
      <c r="C15" s="66">
        <v>246</v>
      </c>
      <c r="D15" s="68">
        <f t="shared" si="0"/>
        <v>0.647</v>
      </c>
      <c r="E15" s="66">
        <v>274</v>
      </c>
      <c r="F15" s="51">
        <f t="shared" si="1"/>
        <v>-0.102</v>
      </c>
    </row>
    <row r="16" spans="1:6" ht="27" customHeight="1">
      <c r="A16" s="64" t="s">
        <v>28</v>
      </c>
      <c r="B16" s="66">
        <v>12300</v>
      </c>
      <c r="C16" s="66">
        <v>8494</v>
      </c>
      <c r="D16" s="68">
        <f t="shared" si="0"/>
        <v>0.691</v>
      </c>
      <c r="E16" s="66">
        <v>10462</v>
      </c>
      <c r="F16" s="51">
        <f t="shared" si="1"/>
        <v>-0.188</v>
      </c>
    </row>
    <row r="17" spans="1:6" ht="27" customHeight="1">
      <c r="A17" s="64" t="s">
        <v>29</v>
      </c>
      <c r="B17" s="66">
        <v>463</v>
      </c>
      <c r="C17" s="66">
        <v>536</v>
      </c>
      <c r="D17" s="68">
        <f t="shared" si="0"/>
        <v>1.158</v>
      </c>
      <c r="E17" s="66">
        <v>446</v>
      </c>
      <c r="F17" s="51">
        <f t="shared" si="1"/>
        <v>0.202</v>
      </c>
    </row>
    <row r="18" spans="1:6" ht="27" customHeight="1">
      <c r="A18" s="64" t="s">
        <v>30</v>
      </c>
      <c r="B18" s="66">
        <v>6000</v>
      </c>
      <c r="C18" s="66">
        <v>3515</v>
      </c>
      <c r="D18" s="68">
        <f t="shared" si="0"/>
        <v>0.586</v>
      </c>
      <c r="E18" s="66">
        <v>5075</v>
      </c>
      <c r="F18" s="51">
        <f t="shared" si="1"/>
        <v>-0.307</v>
      </c>
    </row>
    <row r="19" spans="1:6" ht="27" customHeight="1">
      <c r="A19" s="64" t="s">
        <v>31</v>
      </c>
      <c r="B19" s="66">
        <v>7522</v>
      </c>
      <c r="C19" s="66">
        <v>3655</v>
      </c>
      <c r="D19" s="68">
        <f t="shared" si="0"/>
        <v>0.486</v>
      </c>
      <c r="E19" s="66">
        <v>6644</v>
      </c>
      <c r="F19" s="51">
        <f t="shared" si="1"/>
        <v>-0.45</v>
      </c>
    </row>
    <row r="20" spans="1:6" ht="27" customHeight="1">
      <c r="A20" s="64" t="s">
        <v>32</v>
      </c>
      <c r="B20" s="66">
        <v>25</v>
      </c>
      <c r="C20" s="66">
        <v>36</v>
      </c>
      <c r="D20" s="68">
        <f t="shared" si="0"/>
        <v>1.44</v>
      </c>
      <c r="E20" s="66">
        <v>23</v>
      </c>
      <c r="F20" s="51">
        <f t="shared" si="1"/>
        <v>0.565</v>
      </c>
    </row>
    <row r="21" spans="1:6" ht="27" customHeight="1">
      <c r="A21" s="64" t="s">
        <v>33</v>
      </c>
      <c r="B21" s="66"/>
      <c r="C21" s="66"/>
      <c r="D21" s="68"/>
      <c r="E21" s="66">
        <v>-2</v>
      </c>
      <c r="F21" s="51">
        <f t="shared" si="1"/>
        <v>-1</v>
      </c>
    </row>
    <row r="22" spans="1:6" ht="27" customHeight="1">
      <c r="A22" s="44" t="s">
        <v>34</v>
      </c>
      <c r="B22" s="62">
        <f>SUM(B23:B30)</f>
        <v>26000</v>
      </c>
      <c r="C22" s="62">
        <f>SUM(C23:C30)</f>
        <v>33926</v>
      </c>
      <c r="D22" s="63">
        <f aca="true" t="shared" si="2" ref="D22:D32">+C22/B22</f>
        <v>1.305</v>
      </c>
      <c r="E22" s="62">
        <f>SUM(E23:E30)</f>
        <v>27576</v>
      </c>
      <c r="F22" s="50">
        <f t="shared" si="1"/>
        <v>0.23</v>
      </c>
    </row>
    <row r="23" spans="1:6" ht="27" customHeight="1">
      <c r="A23" s="64" t="s">
        <v>35</v>
      </c>
      <c r="B23" s="66">
        <v>10500</v>
      </c>
      <c r="C23" s="66">
        <v>12962</v>
      </c>
      <c r="D23" s="68">
        <f t="shared" si="2"/>
        <v>1.234</v>
      </c>
      <c r="E23" s="66">
        <v>15886</v>
      </c>
      <c r="F23" s="51">
        <f t="shared" si="1"/>
        <v>-0.184</v>
      </c>
    </row>
    <row r="24" spans="1:6" ht="27" customHeight="1">
      <c r="A24" s="64" t="s">
        <v>36</v>
      </c>
      <c r="B24" s="66">
        <v>1250</v>
      </c>
      <c r="C24" s="66">
        <v>1023</v>
      </c>
      <c r="D24" s="68">
        <f t="shared" si="2"/>
        <v>0.818</v>
      </c>
      <c r="E24" s="66">
        <v>1340</v>
      </c>
      <c r="F24" s="51">
        <f t="shared" si="1"/>
        <v>-0.237</v>
      </c>
    </row>
    <row r="25" spans="1:6" ht="27" customHeight="1">
      <c r="A25" s="64" t="s">
        <v>37</v>
      </c>
      <c r="B25" s="66">
        <v>1950</v>
      </c>
      <c r="C25" s="66">
        <v>1572</v>
      </c>
      <c r="D25" s="68">
        <f t="shared" si="2"/>
        <v>0.806</v>
      </c>
      <c r="E25" s="66">
        <v>1922</v>
      </c>
      <c r="F25" s="51">
        <f t="shared" si="1"/>
        <v>-0.182</v>
      </c>
    </row>
    <row r="26" spans="1:6" ht="27" customHeight="1">
      <c r="A26" s="64" t="s">
        <v>38</v>
      </c>
      <c r="B26" s="66">
        <v>5500</v>
      </c>
      <c r="C26" s="66">
        <v>100</v>
      </c>
      <c r="D26" s="68">
        <f t="shared" si="2"/>
        <v>0.018</v>
      </c>
      <c r="E26" s="66">
        <v>1207</v>
      </c>
      <c r="F26" s="51">
        <f t="shared" si="1"/>
        <v>-0.917</v>
      </c>
    </row>
    <row r="27" spans="1:6" ht="27" customHeight="1">
      <c r="A27" s="237" t="s">
        <v>39</v>
      </c>
      <c r="B27" s="66">
        <v>6050</v>
      </c>
      <c r="C27" s="66">
        <v>13927</v>
      </c>
      <c r="D27" s="68">
        <f t="shared" si="2"/>
        <v>2.302</v>
      </c>
      <c r="E27" s="66">
        <v>5798</v>
      </c>
      <c r="F27" s="51">
        <f t="shared" si="1"/>
        <v>1.402</v>
      </c>
    </row>
    <row r="28" spans="1:6" ht="27" customHeight="1">
      <c r="A28" s="64" t="s">
        <v>40</v>
      </c>
      <c r="B28" s="66">
        <v>0</v>
      </c>
      <c r="C28" s="66"/>
      <c r="D28" s="68"/>
      <c r="E28" s="66"/>
      <c r="F28" s="51"/>
    </row>
    <row r="29" spans="1:6" ht="27" customHeight="1">
      <c r="A29" s="64" t="s">
        <v>41</v>
      </c>
      <c r="B29" s="66">
        <v>60</v>
      </c>
      <c r="C29" s="66">
        <v>53</v>
      </c>
      <c r="D29" s="68">
        <f>+C29/B29</f>
        <v>0.883</v>
      </c>
      <c r="E29" s="66">
        <v>51</v>
      </c>
      <c r="F29" s="51">
        <f t="shared" si="1"/>
        <v>0.039</v>
      </c>
    </row>
    <row r="30" spans="1:6" ht="27" customHeight="1">
      <c r="A30" s="64" t="s">
        <v>42</v>
      </c>
      <c r="B30" s="66">
        <v>690</v>
      </c>
      <c r="C30" s="66">
        <v>4289</v>
      </c>
      <c r="D30" s="68">
        <f>+C30/B30</f>
        <v>6.216</v>
      </c>
      <c r="E30" s="66">
        <v>1372</v>
      </c>
      <c r="F30" s="51">
        <f t="shared" si="1"/>
        <v>2.126</v>
      </c>
    </row>
    <row r="31" spans="1:6" ht="27" customHeight="1">
      <c r="A31" s="44" t="s">
        <v>43</v>
      </c>
      <c r="B31" s="62">
        <f>+B8+B9/0.4*0.6+B10/0.4*0.6+20+1080</f>
        <v>84500</v>
      </c>
      <c r="C31" s="62">
        <f>+C8+C9/0.4*0.6+C10/0.4*0.6+18+1238</f>
        <v>79613</v>
      </c>
      <c r="D31" s="63">
        <f t="shared" si="2"/>
        <v>0.942</v>
      </c>
      <c r="E31" s="62">
        <f>+E8+E9/0.4*0.6+E10/0.4*0.6+19+1034</f>
        <v>80543</v>
      </c>
      <c r="F31" s="50">
        <f t="shared" si="1"/>
        <v>-0.012</v>
      </c>
    </row>
    <row r="32" spans="1:9" ht="27" customHeight="1">
      <c r="A32" s="44" t="s">
        <v>44</v>
      </c>
      <c r="B32" s="62">
        <f>+B31+B6</f>
        <v>213700</v>
      </c>
      <c r="C32" s="62">
        <f>+C31+C6</f>
        <v>204232</v>
      </c>
      <c r="D32" s="63">
        <f t="shared" si="2"/>
        <v>0.956</v>
      </c>
      <c r="E32" s="62">
        <f>+E31+E6</f>
        <v>203451</v>
      </c>
      <c r="F32" s="50">
        <f t="shared" si="1"/>
        <v>0.004</v>
      </c>
      <c r="H32" s="39">
        <f>+C32-E32</f>
        <v>781</v>
      </c>
      <c r="I32" s="39">
        <f>+C32-B32</f>
        <v>-9468</v>
      </c>
    </row>
    <row r="33" spans="2:6" ht="24" customHeight="1">
      <c r="B33" s="48"/>
      <c r="C33" s="48"/>
      <c r="D33" s="48"/>
      <c r="E33" s="48"/>
      <c r="F33" s="48"/>
    </row>
    <row r="34" spans="2:6" ht="24" customHeight="1">
      <c r="B34" s="48"/>
      <c r="C34" s="48"/>
      <c r="D34" s="238"/>
      <c r="E34" s="238"/>
      <c r="F34" s="48"/>
    </row>
    <row r="35" spans="2:6" ht="24" customHeight="1">
      <c r="B35" s="48"/>
      <c r="C35" s="48"/>
      <c r="D35" s="238"/>
      <c r="E35" s="238"/>
      <c r="F35" s="48"/>
    </row>
    <row r="36" spans="4:5" ht="24" customHeight="1">
      <c r="D36" s="70"/>
      <c r="E36" s="70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" right="0.35" top="0.59" bottom="0.39" header="0" footer="0.39"/>
  <pageSetup firstPageNumber="17" useFirstPageNumber="1" fitToHeight="1" fitToWidth="1"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6"/>
  <sheetViews>
    <sheetView zoomScaleSheetLayoutView="100" zoomScalePageLayoutView="0" workbookViewId="0" topLeftCell="A1">
      <selection activeCell="H12" sqref="H12"/>
    </sheetView>
  </sheetViews>
  <sheetFormatPr defaultColWidth="9.00390625" defaultRowHeight="28.5" customHeight="1"/>
  <cols>
    <col min="1" max="1" width="30.00390625" style="211" customWidth="1"/>
    <col min="2" max="3" width="11.375" style="211" customWidth="1"/>
    <col min="4" max="4" width="11.375" style="212" customWidth="1"/>
    <col min="5" max="5" width="8.875" style="213" customWidth="1"/>
    <col min="6" max="6" width="20.625" style="213" customWidth="1"/>
    <col min="7" max="7" width="9.00390625" style="211" customWidth="1"/>
    <col min="8" max="8" width="11.125" style="211" bestFit="1" customWidth="1"/>
    <col min="9" max="16384" width="9.00390625" style="211" customWidth="1"/>
  </cols>
  <sheetData>
    <row r="1" spans="1:6" ht="21" customHeight="1">
      <c r="A1" s="53" t="s">
        <v>45</v>
      </c>
      <c r="B1" s="162"/>
      <c r="C1" s="162"/>
      <c r="D1" s="162"/>
      <c r="F1" s="214"/>
    </row>
    <row r="2" spans="1:6" ht="28.5" customHeight="1">
      <c r="A2" s="246" t="s">
        <v>46</v>
      </c>
      <c r="B2" s="246"/>
      <c r="C2" s="246"/>
      <c r="D2" s="246"/>
      <c r="E2" s="246"/>
      <c r="F2" s="246"/>
    </row>
    <row r="3" spans="1:6" ht="28.5" customHeight="1">
      <c r="A3" s="215"/>
      <c r="B3" s="215"/>
      <c r="C3" s="215"/>
      <c r="D3" s="216"/>
      <c r="E3" s="217"/>
      <c r="F3" s="55" t="s">
        <v>10</v>
      </c>
    </row>
    <row r="4" spans="1:6" ht="21.75" customHeight="1">
      <c r="A4" s="248" t="s">
        <v>11</v>
      </c>
      <c r="B4" s="247" t="s">
        <v>47</v>
      </c>
      <c r="C4" s="247" t="s">
        <v>48</v>
      </c>
      <c r="D4" s="247"/>
      <c r="E4" s="247"/>
      <c r="F4" s="249" t="s">
        <v>49</v>
      </c>
    </row>
    <row r="5" spans="1:6" ht="21.75" customHeight="1">
      <c r="A5" s="248"/>
      <c r="B5" s="247"/>
      <c r="C5" s="43" t="s">
        <v>50</v>
      </c>
      <c r="D5" s="194" t="s">
        <v>51</v>
      </c>
      <c r="E5" s="49" t="s">
        <v>52</v>
      </c>
      <c r="F5" s="250"/>
    </row>
    <row r="6" spans="1:8" ht="28.5" customHeight="1">
      <c r="A6" s="218" t="s">
        <v>53</v>
      </c>
      <c r="B6" s="219">
        <f>SUM(B7:B28)</f>
        <v>316190</v>
      </c>
      <c r="C6" s="219">
        <f>SUM(C7:C28)</f>
        <v>342581</v>
      </c>
      <c r="D6" s="219">
        <f aca="true" t="shared" si="0" ref="D6:D20">+C6-B6</f>
        <v>26391</v>
      </c>
      <c r="E6" s="220">
        <f>+D6/B6</f>
        <v>0.083</v>
      </c>
      <c r="F6" s="221"/>
      <c r="H6" s="222"/>
    </row>
    <row r="7" spans="1:6" ht="28.5" customHeight="1">
      <c r="A7" s="223" t="s">
        <v>54</v>
      </c>
      <c r="B7" s="224">
        <v>35011</v>
      </c>
      <c r="C7" s="224">
        <v>36728</v>
      </c>
      <c r="D7" s="224">
        <f t="shared" si="0"/>
        <v>1717</v>
      </c>
      <c r="E7" s="225">
        <f>+D7/B7</f>
        <v>0.049</v>
      </c>
      <c r="F7" s="221"/>
    </row>
    <row r="8" spans="1:9" ht="28.5" customHeight="1">
      <c r="A8" s="223" t="s">
        <v>55</v>
      </c>
      <c r="B8" s="224">
        <v>359</v>
      </c>
      <c r="C8" s="224">
        <v>385</v>
      </c>
      <c r="D8" s="224">
        <f t="shared" si="0"/>
        <v>26</v>
      </c>
      <c r="E8" s="225">
        <f aca="true" t="shared" si="1" ref="E8:E20">+D8/B8</f>
        <v>0.072</v>
      </c>
      <c r="F8" s="221"/>
      <c r="H8" s="226">
        <f>+(C7+C9+C10+C11+C13+C14+C15+C16)/(B7+B9+B10+B11+B13+B14+B15+B16)-1</f>
        <v>0.0981</v>
      </c>
      <c r="I8" s="215" t="s">
        <v>56</v>
      </c>
    </row>
    <row r="9" spans="1:6" ht="28.5" customHeight="1">
      <c r="A9" s="223" t="s">
        <v>57</v>
      </c>
      <c r="B9" s="224">
        <v>11965</v>
      </c>
      <c r="C9" s="224">
        <v>12019</v>
      </c>
      <c r="D9" s="224">
        <f t="shared" si="0"/>
        <v>54</v>
      </c>
      <c r="E9" s="225">
        <f t="shared" si="1"/>
        <v>0.005</v>
      </c>
      <c r="F9" s="221"/>
    </row>
    <row r="10" spans="1:9" ht="28.5" customHeight="1">
      <c r="A10" s="223" t="s">
        <v>58</v>
      </c>
      <c r="B10" s="224">
        <v>66830</v>
      </c>
      <c r="C10" s="224">
        <v>60680</v>
      </c>
      <c r="D10" s="224">
        <f t="shared" si="0"/>
        <v>-6150</v>
      </c>
      <c r="E10" s="225">
        <f t="shared" si="1"/>
        <v>-0.092</v>
      </c>
      <c r="F10" s="221" t="s">
        <v>59</v>
      </c>
      <c r="G10" s="227"/>
      <c r="H10" s="211">
        <f>SUM(C10:C18)+C20+C22+C23+C24+C25</f>
        <v>282439</v>
      </c>
      <c r="I10" s="215" t="s">
        <v>60</v>
      </c>
    </row>
    <row r="11" spans="1:8" ht="28.5" customHeight="1">
      <c r="A11" s="223" t="s">
        <v>61</v>
      </c>
      <c r="B11" s="224">
        <v>1305</v>
      </c>
      <c r="C11" s="224">
        <v>1273</v>
      </c>
      <c r="D11" s="224">
        <f t="shared" si="0"/>
        <v>-32</v>
      </c>
      <c r="E11" s="225">
        <f t="shared" si="1"/>
        <v>-0.025</v>
      </c>
      <c r="F11" s="221"/>
      <c r="G11" s="227"/>
      <c r="H11" s="228">
        <f>+H10/C6</f>
        <v>0.824</v>
      </c>
    </row>
    <row r="12" spans="1:8" ht="28.5" customHeight="1">
      <c r="A12" s="223" t="s">
        <v>62</v>
      </c>
      <c r="B12" s="224">
        <v>5427</v>
      </c>
      <c r="C12" s="224">
        <v>7669</v>
      </c>
      <c r="D12" s="224">
        <f t="shared" si="0"/>
        <v>2242</v>
      </c>
      <c r="E12" s="225">
        <f t="shared" si="1"/>
        <v>0.413</v>
      </c>
      <c r="F12" s="221" t="s">
        <v>63</v>
      </c>
      <c r="G12" s="227"/>
      <c r="H12" s="228">
        <f>+C10/C6</f>
        <v>0.177</v>
      </c>
    </row>
    <row r="13" spans="1:7" ht="28.5" customHeight="1">
      <c r="A13" s="223" t="s">
        <v>64</v>
      </c>
      <c r="B13" s="224">
        <v>47040</v>
      </c>
      <c r="C13" s="224">
        <v>58943</v>
      </c>
      <c r="D13" s="224">
        <f t="shared" si="0"/>
        <v>11903</v>
      </c>
      <c r="E13" s="225">
        <f t="shared" si="1"/>
        <v>0.253</v>
      </c>
      <c r="F13" s="221" t="s">
        <v>65</v>
      </c>
      <c r="G13" s="227"/>
    </row>
    <row r="14" spans="1:7" ht="28.5" customHeight="1">
      <c r="A14" s="223" t="s">
        <v>66</v>
      </c>
      <c r="B14" s="224">
        <v>16825</v>
      </c>
      <c r="C14" s="224">
        <v>25382</v>
      </c>
      <c r="D14" s="224">
        <f t="shared" si="0"/>
        <v>8557</v>
      </c>
      <c r="E14" s="225">
        <f t="shared" si="1"/>
        <v>0.509</v>
      </c>
      <c r="F14" s="221" t="s">
        <v>67</v>
      </c>
      <c r="G14" s="227"/>
    </row>
    <row r="15" spans="1:7" ht="28.5" customHeight="1">
      <c r="A15" s="223" t="s">
        <v>68</v>
      </c>
      <c r="B15" s="224">
        <v>9224</v>
      </c>
      <c r="C15" s="224">
        <v>6555</v>
      </c>
      <c r="D15" s="224">
        <f t="shared" si="0"/>
        <v>-2669</v>
      </c>
      <c r="E15" s="225">
        <f t="shared" si="1"/>
        <v>-0.289</v>
      </c>
      <c r="F15" s="221" t="s">
        <v>69</v>
      </c>
      <c r="G15" s="227"/>
    </row>
    <row r="16" spans="1:7" ht="28.5" customHeight="1">
      <c r="A16" s="223" t="s">
        <v>70</v>
      </c>
      <c r="B16" s="224">
        <v>28489</v>
      </c>
      <c r="C16" s="224">
        <v>36362</v>
      </c>
      <c r="D16" s="224">
        <f t="shared" si="0"/>
        <v>7873</v>
      </c>
      <c r="E16" s="225">
        <f t="shared" si="1"/>
        <v>0.276</v>
      </c>
      <c r="F16" s="221" t="s">
        <v>71</v>
      </c>
      <c r="G16" s="227"/>
    </row>
    <row r="17" spans="1:7" ht="28.5" customHeight="1">
      <c r="A17" s="223" t="s">
        <v>72</v>
      </c>
      <c r="B17" s="224">
        <v>61410</v>
      </c>
      <c r="C17" s="224">
        <v>61134</v>
      </c>
      <c r="D17" s="224">
        <f t="shared" si="0"/>
        <v>-276</v>
      </c>
      <c r="E17" s="225">
        <f t="shared" si="1"/>
        <v>-0.004</v>
      </c>
      <c r="F17" s="221"/>
      <c r="G17" s="227"/>
    </row>
    <row r="18" spans="1:7" ht="28.5" customHeight="1">
      <c r="A18" s="223" t="s">
        <v>73</v>
      </c>
      <c r="B18" s="224">
        <v>6519</v>
      </c>
      <c r="C18" s="224">
        <v>9352</v>
      </c>
      <c r="D18" s="224">
        <f t="shared" si="0"/>
        <v>2833</v>
      </c>
      <c r="E18" s="225">
        <f t="shared" si="1"/>
        <v>0.435</v>
      </c>
      <c r="F18" s="221" t="s">
        <v>71</v>
      </c>
      <c r="G18" s="227"/>
    </row>
    <row r="19" spans="1:7" ht="28.5" customHeight="1">
      <c r="A19" s="223" t="s">
        <v>74</v>
      </c>
      <c r="B19" s="224">
        <v>3110</v>
      </c>
      <c r="C19" s="224">
        <v>1569</v>
      </c>
      <c r="D19" s="224">
        <f t="shared" si="0"/>
        <v>-1541</v>
      </c>
      <c r="E19" s="225">
        <f t="shared" si="1"/>
        <v>-0.495</v>
      </c>
      <c r="F19" s="221" t="s">
        <v>69</v>
      </c>
      <c r="G19" s="229"/>
    </row>
    <row r="20" spans="1:7" ht="28.5" customHeight="1">
      <c r="A20" s="223" t="s">
        <v>75</v>
      </c>
      <c r="B20" s="224">
        <v>2450</v>
      </c>
      <c r="C20" s="224">
        <v>610</v>
      </c>
      <c r="D20" s="224">
        <f t="shared" si="0"/>
        <v>-1840</v>
      </c>
      <c r="E20" s="225">
        <f t="shared" si="1"/>
        <v>-0.751</v>
      </c>
      <c r="F20" s="221" t="s">
        <v>69</v>
      </c>
      <c r="G20" s="227"/>
    </row>
    <row r="21" spans="1:7" ht="28.5" customHeight="1">
      <c r="A21" s="223" t="s">
        <v>76</v>
      </c>
      <c r="B21" s="224"/>
      <c r="C21" s="224">
        <v>52</v>
      </c>
      <c r="D21" s="224"/>
      <c r="E21" s="225"/>
      <c r="F21" s="221"/>
      <c r="G21" s="229"/>
    </row>
    <row r="22" spans="1:7" ht="28.5" customHeight="1">
      <c r="A22" s="223" t="s">
        <v>77</v>
      </c>
      <c r="B22" s="224">
        <v>9115</v>
      </c>
      <c r="C22" s="224">
        <v>4047</v>
      </c>
      <c r="D22" s="224">
        <f>+C22-B22</f>
        <v>-5068</v>
      </c>
      <c r="E22" s="225">
        <f aca="true" t="shared" si="2" ref="E22:E27">+D22/B22</f>
        <v>-0.556</v>
      </c>
      <c r="F22" s="221" t="s">
        <v>69</v>
      </c>
      <c r="G22" s="227"/>
    </row>
    <row r="23" spans="1:7" ht="28.5" customHeight="1">
      <c r="A23" s="223" t="s">
        <v>78</v>
      </c>
      <c r="B23" s="224">
        <v>381</v>
      </c>
      <c r="C23" s="224">
        <v>5505</v>
      </c>
      <c r="D23" s="224">
        <f>+C23-B23</f>
        <v>5124</v>
      </c>
      <c r="E23" s="225">
        <f t="shared" si="2"/>
        <v>13.449</v>
      </c>
      <c r="F23" s="221" t="s">
        <v>79</v>
      </c>
      <c r="G23" s="227"/>
    </row>
    <row r="24" spans="1:8" ht="28.5" customHeight="1">
      <c r="A24" s="223" t="s">
        <v>80</v>
      </c>
      <c r="B24" s="224">
        <v>611</v>
      </c>
      <c r="C24" s="224">
        <v>176</v>
      </c>
      <c r="D24" s="224">
        <f>+C24-B24</f>
        <v>-435</v>
      </c>
      <c r="E24" s="225">
        <f t="shared" si="2"/>
        <v>-0.712</v>
      </c>
      <c r="F24" s="221" t="s">
        <v>81</v>
      </c>
      <c r="G24" s="227"/>
      <c r="H24" s="230"/>
    </row>
    <row r="25" spans="1:6" ht="28.5" customHeight="1">
      <c r="A25" s="223" t="s">
        <v>82</v>
      </c>
      <c r="B25" s="224">
        <v>1743</v>
      </c>
      <c r="C25" s="224">
        <v>4751</v>
      </c>
      <c r="D25" s="224">
        <f>+C25-B25</f>
        <v>3008</v>
      </c>
      <c r="E25" s="225">
        <f t="shared" si="2"/>
        <v>1.726</v>
      </c>
      <c r="F25" s="221" t="s">
        <v>83</v>
      </c>
    </row>
    <row r="26" spans="1:6" ht="28.5" customHeight="1">
      <c r="A26" s="223" t="s">
        <v>84</v>
      </c>
      <c r="B26" s="224">
        <v>1574</v>
      </c>
      <c r="C26" s="224">
        <v>3182</v>
      </c>
      <c r="D26" s="224">
        <f>+C26-B26</f>
        <v>1608</v>
      </c>
      <c r="E26" s="225">
        <f t="shared" si="2"/>
        <v>1.022</v>
      </c>
      <c r="F26" s="221" t="s">
        <v>83</v>
      </c>
    </row>
    <row r="27" spans="1:6" ht="42" customHeight="1">
      <c r="A27" s="223" t="s">
        <v>85</v>
      </c>
      <c r="B27" s="224">
        <v>6802</v>
      </c>
      <c r="C27" s="224">
        <v>6113</v>
      </c>
      <c r="D27" s="224">
        <f>+C27-B27</f>
        <v>-689</v>
      </c>
      <c r="E27" s="225">
        <f t="shared" si="2"/>
        <v>-0.101</v>
      </c>
      <c r="F27" s="221" t="s">
        <v>86</v>
      </c>
    </row>
    <row r="28" spans="1:6" ht="27" customHeight="1">
      <c r="A28" s="223" t="s">
        <v>87</v>
      </c>
      <c r="B28" s="224"/>
      <c r="C28" s="224">
        <v>94</v>
      </c>
      <c r="D28" s="224">
        <f>+C28-B28</f>
        <v>94</v>
      </c>
      <c r="E28" s="225"/>
      <c r="F28" s="221"/>
    </row>
    <row r="29" spans="2:6" ht="28.5" customHeight="1">
      <c r="B29" s="231"/>
      <c r="C29" s="231"/>
      <c r="D29" s="232"/>
      <c r="E29" s="233"/>
      <c r="F29" s="233"/>
    </row>
    <row r="30" spans="2:6" ht="28.5" customHeight="1">
      <c r="B30" s="231"/>
      <c r="C30" s="234"/>
      <c r="D30" s="232"/>
      <c r="E30" s="233"/>
      <c r="F30" s="233"/>
    </row>
    <row r="31" spans="2:6" ht="28.5" customHeight="1">
      <c r="B31" s="231"/>
      <c r="C31" s="231"/>
      <c r="D31" s="232"/>
      <c r="E31" s="233"/>
      <c r="F31" s="233"/>
    </row>
    <row r="32" spans="2:6" ht="28.5" customHeight="1">
      <c r="B32" s="231"/>
      <c r="C32" s="231"/>
      <c r="D32" s="232"/>
      <c r="E32" s="233"/>
      <c r="F32" s="233"/>
    </row>
    <row r="33" spans="2:6" ht="28.5" customHeight="1">
      <c r="B33" s="231"/>
      <c r="C33" s="231"/>
      <c r="D33" s="232"/>
      <c r="E33" s="233"/>
      <c r="F33" s="233"/>
    </row>
    <row r="34" spans="2:6" ht="28.5" customHeight="1">
      <c r="B34" s="231"/>
      <c r="C34" s="231"/>
      <c r="D34" s="232"/>
      <c r="E34" s="233"/>
      <c r="F34" s="233"/>
    </row>
    <row r="35" spans="2:6" ht="28.5" customHeight="1">
      <c r="B35" s="231"/>
      <c r="C35" s="231"/>
      <c r="D35" s="232"/>
      <c r="E35" s="233"/>
      <c r="F35" s="233"/>
    </row>
    <row r="36" spans="2:6" ht="28.5" customHeight="1">
      <c r="B36" s="231"/>
      <c r="C36" s="231"/>
      <c r="D36" s="232"/>
      <c r="E36" s="233"/>
      <c r="F36" s="233"/>
    </row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59" right="0.55" top="0.59" bottom="0.39" header="0" footer="0.39"/>
  <pageSetup firstPageNumber="18" useFirstPageNumber="1" fitToHeight="1" fitToWidth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showZeros="0" zoomScaleSheetLayoutView="100" zoomScalePageLayoutView="0" workbookViewId="0" topLeftCell="A1">
      <selection activeCell="C7" sqref="C7:C12"/>
    </sheetView>
  </sheetViews>
  <sheetFormatPr defaultColWidth="9.00390625" defaultRowHeight="42.75" customHeight="1"/>
  <cols>
    <col min="1" max="1" width="30.875" style="39" customWidth="1"/>
    <col min="2" max="2" width="10.875" style="39" customWidth="1"/>
    <col min="3" max="3" width="11.125" style="39" customWidth="1"/>
    <col min="4" max="4" width="8.375" style="39" customWidth="1"/>
    <col min="5" max="5" width="11.00390625" style="39" customWidth="1"/>
    <col min="6" max="6" width="8.375" style="200" customWidth="1"/>
    <col min="7" max="8" width="9.00390625" style="39" customWidth="1"/>
    <col min="9" max="9" width="10.50390625" style="39" bestFit="1" customWidth="1"/>
    <col min="10" max="16384" width="9.00390625" style="39" customWidth="1"/>
  </cols>
  <sheetData>
    <row r="1" spans="1:6" ht="23.25" customHeight="1">
      <c r="A1" s="201" t="s">
        <v>88</v>
      </c>
      <c r="B1" s="159"/>
      <c r="C1" s="159"/>
      <c r="D1" s="159"/>
      <c r="E1" s="159"/>
      <c r="F1" s="202"/>
    </row>
    <row r="2" spans="1:6" ht="36.75" customHeight="1">
      <c r="A2" s="251" t="s">
        <v>89</v>
      </c>
      <c r="B2" s="251"/>
      <c r="C2" s="251"/>
      <c r="D2" s="251"/>
      <c r="E2" s="251"/>
      <c r="F2" s="251"/>
    </row>
    <row r="3" spans="1:6" ht="25.5" customHeight="1">
      <c r="A3" s="203"/>
      <c r="B3" s="204"/>
      <c r="C3" s="204"/>
      <c r="D3" s="204"/>
      <c r="E3" s="205"/>
      <c r="F3" s="206" t="s">
        <v>10</v>
      </c>
    </row>
    <row r="4" spans="1:6" ht="42.75" customHeight="1">
      <c r="A4" s="254" t="s">
        <v>11</v>
      </c>
      <c r="B4" s="256" t="s">
        <v>12</v>
      </c>
      <c r="C4" s="252" t="s">
        <v>13</v>
      </c>
      <c r="D4" s="253"/>
      <c r="E4" s="258" t="s">
        <v>90</v>
      </c>
      <c r="F4" s="259" t="s">
        <v>91</v>
      </c>
    </row>
    <row r="5" spans="1:6" ht="42.75" customHeight="1">
      <c r="A5" s="255"/>
      <c r="B5" s="257"/>
      <c r="C5" s="59" t="s">
        <v>16</v>
      </c>
      <c r="D5" s="207" t="s">
        <v>92</v>
      </c>
      <c r="E5" s="257"/>
      <c r="F5" s="260"/>
    </row>
    <row r="6" spans="1:8" ht="49.5" customHeight="1">
      <c r="A6" s="44" t="s">
        <v>93</v>
      </c>
      <c r="B6" s="66">
        <f>SUM(B7:B13)</f>
        <v>156700</v>
      </c>
      <c r="C6" s="66">
        <f>SUM(C7:C13)</f>
        <v>90917</v>
      </c>
      <c r="D6" s="208">
        <f aca="true" t="shared" si="0" ref="D6:D12">+C6/B6</f>
        <v>0.58</v>
      </c>
      <c r="E6" s="66">
        <f>SUM(E7:E13)</f>
        <v>181357</v>
      </c>
      <c r="F6" s="51">
        <f aca="true" t="shared" si="1" ref="F6:F12">+C6/E6-1</f>
        <v>-0.499</v>
      </c>
      <c r="G6" s="48"/>
      <c r="H6" s="70"/>
    </row>
    <row r="7" spans="1:9" ht="49.5" customHeight="1">
      <c r="A7" s="64" t="s">
        <v>94</v>
      </c>
      <c r="B7" s="66">
        <v>150000</v>
      </c>
      <c r="C7" s="66">
        <v>85374</v>
      </c>
      <c r="D7" s="208">
        <f t="shared" si="0"/>
        <v>0.569</v>
      </c>
      <c r="E7" s="66">
        <v>171914</v>
      </c>
      <c r="F7" s="51">
        <f t="shared" si="1"/>
        <v>-0.503</v>
      </c>
      <c r="G7" s="48"/>
      <c r="H7" s="70"/>
      <c r="I7" s="210"/>
    </row>
    <row r="8" spans="1:7" ht="49.5" customHeight="1">
      <c r="A8" s="64" t="s">
        <v>95</v>
      </c>
      <c r="B8" s="66">
        <v>3500</v>
      </c>
      <c r="C8" s="66">
        <v>3322</v>
      </c>
      <c r="D8" s="208">
        <f t="shared" si="0"/>
        <v>0.949</v>
      </c>
      <c r="E8" s="66">
        <v>5949</v>
      </c>
      <c r="F8" s="51">
        <f t="shared" si="1"/>
        <v>-0.442</v>
      </c>
      <c r="G8" s="48"/>
    </row>
    <row r="9" spans="1:9" ht="49.5" customHeight="1">
      <c r="A9" s="64" t="s">
        <v>96</v>
      </c>
      <c r="B9" s="66">
        <v>100</v>
      </c>
      <c r="C9" s="66">
        <v>153</v>
      </c>
      <c r="D9" s="208">
        <f t="shared" si="0"/>
        <v>1.53</v>
      </c>
      <c r="E9" s="66">
        <v>229</v>
      </c>
      <c r="F9" s="51">
        <f t="shared" si="1"/>
        <v>-0.332</v>
      </c>
      <c r="G9" s="48"/>
      <c r="I9" s="70"/>
    </row>
    <row r="10" spans="1:7" ht="49.5" customHeight="1">
      <c r="A10" s="64" t="s">
        <v>97</v>
      </c>
      <c r="B10" s="66">
        <v>2000</v>
      </c>
      <c r="C10" s="66">
        <v>1106</v>
      </c>
      <c r="D10" s="208">
        <f t="shared" si="0"/>
        <v>0.553</v>
      </c>
      <c r="E10" s="66">
        <v>2120</v>
      </c>
      <c r="F10" s="51">
        <f t="shared" si="1"/>
        <v>-0.478</v>
      </c>
      <c r="G10" s="48"/>
    </row>
    <row r="11" spans="1:7" ht="49.5" customHeight="1">
      <c r="A11" s="64" t="s">
        <v>98</v>
      </c>
      <c r="B11" s="66">
        <v>600</v>
      </c>
      <c r="C11" s="66">
        <v>586</v>
      </c>
      <c r="D11" s="208">
        <f t="shared" si="0"/>
        <v>0.977</v>
      </c>
      <c r="E11" s="66">
        <v>728</v>
      </c>
      <c r="F11" s="51">
        <f t="shared" si="1"/>
        <v>-0.195</v>
      </c>
      <c r="G11" s="48"/>
    </row>
    <row r="12" spans="1:7" ht="49.5" customHeight="1">
      <c r="A12" s="64" t="s">
        <v>99</v>
      </c>
      <c r="B12" s="65">
        <v>500</v>
      </c>
      <c r="C12" s="66">
        <v>376</v>
      </c>
      <c r="D12" s="208">
        <f t="shared" si="0"/>
        <v>0.752</v>
      </c>
      <c r="E12" s="66">
        <v>417</v>
      </c>
      <c r="F12" s="51">
        <f t="shared" si="1"/>
        <v>-0.098</v>
      </c>
      <c r="G12" s="48"/>
    </row>
    <row r="13" spans="1:7" ht="49.5" customHeight="1">
      <c r="A13" s="64" t="s">
        <v>100</v>
      </c>
      <c r="B13" s="66"/>
      <c r="C13" s="66"/>
      <c r="D13" s="208"/>
      <c r="E13" s="66"/>
      <c r="F13" s="51"/>
      <c r="G13" s="48"/>
    </row>
    <row r="14" spans="2:7" ht="42.75" customHeight="1">
      <c r="B14" s="48"/>
      <c r="C14" s="48"/>
      <c r="D14" s="48"/>
      <c r="E14" s="48"/>
      <c r="F14" s="209"/>
      <c r="G14" s="48"/>
    </row>
    <row r="15" spans="2:7" ht="42.75" customHeight="1">
      <c r="B15" s="48"/>
      <c r="C15" s="48"/>
      <c r="D15" s="48"/>
      <c r="E15" s="48"/>
      <c r="F15" s="209"/>
      <c r="G15" s="48"/>
    </row>
    <row r="16" spans="2:7" ht="42.75" customHeight="1">
      <c r="B16" s="48"/>
      <c r="C16" s="48"/>
      <c r="D16" s="48"/>
      <c r="E16" s="48"/>
      <c r="F16" s="209"/>
      <c r="G16" s="48"/>
    </row>
    <row r="17" spans="2:7" ht="42.75" customHeight="1">
      <c r="B17" s="48"/>
      <c r="C17" s="48"/>
      <c r="D17" s="48"/>
      <c r="E17" s="48"/>
      <c r="F17" s="209"/>
      <c r="G17" s="48"/>
    </row>
    <row r="18" spans="2:7" ht="42.75" customHeight="1">
      <c r="B18" s="48"/>
      <c r="C18" s="48"/>
      <c r="D18" s="48"/>
      <c r="E18" s="48"/>
      <c r="F18" s="209"/>
      <c r="G18" s="48"/>
    </row>
    <row r="19" spans="2:7" ht="42.75" customHeight="1">
      <c r="B19" s="48"/>
      <c r="C19" s="48"/>
      <c r="D19" s="48"/>
      <c r="E19" s="48"/>
      <c r="F19" s="209"/>
      <c r="G19" s="48"/>
    </row>
    <row r="20" spans="2:7" ht="42.75" customHeight="1">
      <c r="B20" s="48"/>
      <c r="C20" s="48"/>
      <c r="D20" s="48"/>
      <c r="E20" s="48"/>
      <c r="F20" s="209"/>
      <c r="G20" s="48"/>
    </row>
    <row r="21" spans="2:7" ht="42.75" customHeight="1">
      <c r="B21" s="48"/>
      <c r="C21" s="48"/>
      <c r="D21" s="48"/>
      <c r="E21" s="48"/>
      <c r="F21" s="209"/>
      <c r="G21" s="48"/>
    </row>
    <row r="22" spans="2:7" ht="42.75" customHeight="1">
      <c r="B22" s="48"/>
      <c r="C22" s="48"/>
      <c r="D22" s="48"/>
      <c r="E22" s="48"/>
      <c r="F22" s="209"/>
      <c r="G22" s="48"/>
    </row>
    <row r="23" spans="2:7" ht="42.75" customHeight="1">
      <c r="B23" s="48"/>
      <c r="C23" s="48"/>
      <c r="D23" s="48"/>
      <c r="E23" s="48"/>
      <c r="F23" s="209"/>
      <c r="G23" s="48"/>
    </row>
    <row r="24" spans="2:7" ht="42.75" customHeight="1">
      <c r="B24" s="48"/>
      <c r="C24" s="48"/>
      <c r="D24" s="48"/>
      <c r="E24" s="48"/>
      <c r="F24" s="209"/>
      <c r="G24" s="48"/>
    </row>
    <row r="25" spans="2:7" ht="42.75" customHeight="1">
      <c r="B25" s="48"/>
      <c r="C25" s="48"/>
      <c r="D25" s="48"/>
      <c r="E25" s="48"/>
      <c r="F25" s="209"/>
      <c r="G25" s="48"/>
    </row>
    <row r="26" spans="2:7" ht="42.75" customHeight="1">
      <c r="B26" s="48"/>
      <c r="C26" s="48"/>
      <c r="D26" s="48"/>
      <c r="E26" s="48"/>
      <c r="F26" s="209"/>
      <c r="G26" s="48"/>
    </row>
    <row r="27" spans="2:7" ht="42.75" customHeight="1">
      <c r="B27" s="48"/>
      <c r="C27" s="48"/>
      <c r="D27" s="48"/>
      <c r="E27" s="48"/>
      <c r="F27" s="209"/>
      <c r="G27" s="48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" right="0.55" top="0.98" bottom="0.39" header="0" footer="0.59"/>
  <pageSetup firstPageNumber="19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3"/>
  <sheetViews>
    <sheetView showZeros="0" zoomScaleSheetLayoutView="100" zoomScalePageLayoutView="0" workbookViewId="0" topLeftCell="A1">
      <selection activeCell="J13" sqref="J13"/>
    </sheetView>
  </sheetViews>
  <sheetFormatPr defaultColWidth="9.00390625" defaultRowHeight="33.75" customHeight="1"/>
  <cols>
    <col min="1" max="1" width="29.75390625" style="40" customWidth="1"/>
    <col min="2" max="3" width="12.375" style="40" customWidth="1"/>
    <col min="4" max="4" width="12.375" style="41" customWidth="1"/>
    <col min="5" max="5" width="12.375" style="191" customWidth="1"/>
    <col min="6" max="6" width="8.625" style="40" customWidth="1"/>
    <col min="7" max="7" width="10.375" style="40" hidden="1" customWidth="1"/>
    <col min="8" max="16384" width="9.00390625" style="40" customWidth="1"/>
  </cols>
  <sheetData>
    <row r="1" spans="1:5" s="39" customFormat="1" ht="27" customHeight="1">
      <c r="A1" s="3" t="s">
        <v>101</v>
      </c>
      <c r="B1" s="192"/>
      <c r="C1" s="192"/>
      <c r="D1" s="192"/>
      <c r="E1" s="15"/>
    </row>
    <row r="2" spans="1:5" ht="31.5" customHeight="1">
      <c r="A2" s="246" t="s">
        <v>102</v>
      </c>
      <c r="B2" s="246"/>
      <c r="C2" s="246"/>
      <c r="D2" s="246"/>
      <c r="E2" s="246"/>
    </row>
    <row r="3" spans="4:5" s="39" customFormat="1" ht="28.5" customHeight="1">
      <c r="D3" s="15"/>
      <c r="E3" s="15" t="s">
        <v>10</v>
      </c>
    </row>
    <row r="4" spans="1:5" s="39" customFormat="1" ht="27.75" customHeight="1">
      <c r="A4" s="264" t="s">
        <v>103</v>
      </c>
      <c r="B4" s="249" t="s">
        <v>47</v>
      </c>
      <c r="C4" s="261" t="s">
        <v>48</v>
      </c>
      <c r="D4" s="262"/>
      <c r="E4" s="263"/>
    </row>
    <row r="5" spans="1:5" s="39" customFormat="1" ht="27.75" customHeight="1">
      <c r="A5" s="265"/>
      <c r="B5" s="250"/>
      <c r="C5" s="193" t="s">
        <v>50</v>
      </c>
      <c r="D5" s="194" t="s">
        <v>51</v>
      </c>
      <c r="E5" s="195" t="s">
        <v>52</v>
      </c>
    </row>
    <row r="6" spans="1:7" s="39" customFormat="1" ht="33" customHeight="1">
      <c r="A6" s="196" t="s">
        <v>104</v>
      </c>
      <c r="B6" s="65">
        <f>SUM(B7:B22)</f>
        <v>184570</v>
      </c>
      <c r="C6" s="65">
        <f>SUM(C7:C22)</f>
        <v>161387</v>
      </c>
      <c r="D6" s="65">
        <f>+C6-B6</f>
        <v>-23183</v>
      </c>
      <c r="E6" s="197">
        <f aca="true" t="shared" si="0" ref="E6:E11">+D6/B6</f>
        <v>-0.126</v>
      </c>
      <c r="G6" s="39">
        <v>1148871</v>
      </c>
    </row>
    <row r="7" spans="1:7" s="39" customFormat="1" ht="33" customHeight="1">
      <c r="A7" s="64" t="s">
        <v>105</v>
      </c>
      <c r="B7" s="65">
        <v>11</v>
      </c>
      <c r="C7" s="65">
        <v>4</v>
      </c>
      <c r="D7" s="65">
        <f>+C7-B7</f>
        <v>-7</v>
      </c>
      <c r="E7" s="197">
        <f t="shared" si="0"/>
        <v>-0.636</v>
      </c>
      <c r="G7" s="39">
        <v>2536</v>
      </c>
    </row>
    <row r="8" spans="1:7" s="39" customFormat="1" ht="33" customHeight="1">
      <c r="A8" s="64" t="s">
        <v>106</v>
      </c>
      <c r="B8" s="65">
        <v>300</v>
      </c>
      <c r="C8" s="65"/>
      <c r="D8" s="65">
        <f>+C8-B8</f>
        <v>-300</v>
      </c>
      <c r="E8" s="197">
        <f t="shared" si="0"/>
        <v>-1</v>
      </c>
      <c r="G8" s="39">
        <v>2536</v>
      </c>
    </row>
    <row r="9" spans="1:7" s="39" customFormat="1" ht="33" customHeight="1">
      <c r="A9" s="64" t="s">
        <v>107</v>
      </c>
      <c r="B9" s="65">
        <v>1404</v>
      </c>
      <c r="C9" s="65">
        <v>2824</v>
      </c>
      <c r="D9" s="65">
        <f>+C9-B9</f>
        <v>1420</v>
      </c>
      <c r="E9" s="197">
        <f t="shared" si="0"/>
        <v>1.011</v>
      </c>
      <c r="G9" s="39">
        <v>2536</v>
      </c>
    </row>
    <row r="10" spans="1:7" s="39" customFormat="1" ht="33" customHeight="1">
      <c r="A10" s="64" t="s">
        <v>108</v>
      </c>
      <c r="B10" s="65">
        <v>168751</v>
      </c>
      <c r="C10" s="65">
        <v>78817</v>
      </c>
      <c r="D10" s="65">
        <f aca="true" t="shared" si="1" ref="D10:D22">+C10-B10</f>
        <v>-89934</v>
      </c>
      <c r="E10" s="197">
        <f t="shared" si="0"/>
        <v>-0.533</v>
      </c>
      <c r="G10" s="39">
        <v>2536</v>
      </c>
    </row>
    <row r="11" spans="1:7" s="39" customFormat="1" ht="33" customHeight="1">
      <c r="A11" s="64" t="s">
        <v>109</v>
      </c>
      <c r="B11" s="65">
        <v>5862</v>
      </c>
      <c r="C11" s="65">
        <v>3291</v>
      </c>
      <c r="D11" s="65">
        <f t="shared" si="1"/>
        <v>-2571</v>
      </c>
      <c r="E11" s="197">
        <f t="shared" si="0"/>
        <v>-0.439</v>
      </c>
      <c r="G11" s="39">
        <v>19419</v>
      </c>
    </row>
    <row r="12" spans="1:7" s="39" customFormat="1" ht="33" customHeight="1">
      <c r="A12" s="64" t="s">
        <v>110</v>
      </c>
      <c r="B12" s="65"/>
      <c r="C12" s="65">
        <v>697</v>
      </c>
      <c r="D12" s="65">
        <f t="shared" si="1"/>
        <v>697</v>
      </c>
      <c r="E12" s="197"/>
      <c r="G12" s="39">
        <v>48103</v>
      </c>
    </row>
    <row r="13" spans="1:5" s="39" customFormat="1" ht="33" customHeight="1">
      <c r="A13" s="64" t="s">
        <v>111</v>
      </c>
      <c r="B13" s="65">
        <v>2258</v>
      </c>
      <c r="C13" s="65">
        <v>1054</v>
      </c>
      <c r="D13" s="65">
        <f t="shared" si="1"/>
        <v>-1204</v>
      </c>
      <c r="E13" s="197">
        <f>+D13/B13</f>
        <v>-0.533</v>
      </c>
    </row>
    <row r="14" spans="1:5" s="39" customFormat="1" ht="33" customHeight="1">
      <c r="A14" s="64" t="s">
        <v>112</v>
      </c>
      <c r="B14" s="65">
        <v>807</v>
      </c>
      <c r="C14" s="65">
        <v>584</v>
      </c>
      <c r="D14" s="65">
        <f t="shared" si="1"/>
        <v>-223</v>
      </c>
      <c r="E14" s="197">
        <f>+D14/B14</f>
        <v>-0.276</v>
      </c>
    </row>
    <row r="15" spans="1:5" s="39" customFormat="1" ht="33" customHeight="1">
      <c r="A15" s="64" t="s">
        <v>113</v>
      </c>
      <c r="B15" s="65">
        <v>104</v>
      </c>
      <c r="C15" s="65">
        <v>237</v>
      </c>
      <c r="D15" s="65">
        <f t="shared" si="1"/>
        <v>133</v>
      </c>
      <c r="E15" s="197">
        <f>+D15/B15</f>
        <v>1.279</v>
      </c>
    </row>
    <row r="16" spans="1:7" s="39" customFormat="1" ht="33" customHeight="1">
      <c r="A16" s="64" t="s">
        <v>114</v>
      </c>
      <c r="B16" s="65"/>
      <c r="C16" s="65">
        <v>540</v>
      </c>
      <c r="D16" s="65">
        <f t="shared" si="1"/>
        <v>540</v>
      </c>
      <c r="E16" s="197"/>
      <c r="G16" s="39">
        <v>4201</v>
      </c>
    </row>
    <row r="17" spans="1:7" s="39" customFormat="1" ht="33" customHeight="1">
      <c r="A17" s="64" t="s">
        <v>115</v>
      </c>
      <c r="B17" s="65"/>
      <c r="C17" s="65">
        <v>20000</v>
      </c>
      <c r="D17" s="65">
        <f t="shared" si="1"/>
        <v>20000</v>
      </c>
      <c r="E17" s="197"/>
      <c r="G17" s="39">
        <v>4201</v>
      </c>
    </row>
    <row r="18" spans="1:7" s="39" customFormat="1" ht="33" customHeight="1">
      <c r="A18" s="64" t="s">
        <v>116</v>
      </c>
      <c r="B18" s="65">
        <v>818</v>
      </c>
      <c r="C18" s="65">
        <v>37400</v>
      </c>
      <c r="D18" s="65">
        <f t="shared" si="1"/>
        <v>36582</v>
      </c>
      <c r="E18" s="197">
        <f>+D18/B18</f>
        <v>44.721</v>
      </c>
      <c r="G18" s="39">
        <v>4201</v>
      </c>
    </row>
    <row r="19" spans="1:7" s="39" customFormat="1" ht="33" customHeight="1">
      <c r="A19" s="64" t="s">
        <v>117</v>
      </c>
      <c r="B19" s="65">
        <v>1866</v>
      </c>
      <c r="C19" s="65">
        <v>1337</v>
      </c>
      <c r="D19" s="65">
        <f t="shared" si="1"/>
        <v>-529</v>
      </c>
      <c r="E19" s="197">
        <f>+D19/B19</f>
        <v>-0.283</v>
      </c>
      <c r="G19" s="39">
        <v>4201</v>
      </c>
    </row>
    <row r="20" spans="1:7" s="39" customFormat="1" ht="33" customHeight="1">
      <c r="A20" s="64" t="s">
        <v>118</v>
      </c>
      <c r="B20" s="65">
        <v>2389</v>
      </c>
      <c r="C20" s="65">
        <v>7342</v>
      </c>
      <c r="D20" s="65">
        <f t="shared" si="1"/>
        <v>4953</v>
      </c>
      <c r="E20" s="197">
        <f>+D20/B20</f>
        <v>2.073</v>
      </c>
      <c r="G20" s="39">
        <v>4201</v>
      </c>
    </row>
    <row r="21" spans="1:7" s="39" customFormat="1" ht="33" customHeight="1">
      <c r="A21" s="64" t="s">
        <v>119</v>
      </c>
      <c r="B21" s="65"/>
      <c r="C21" s="65">
        <v>166</v>
      </c>
      <c r="D21" s="65">
        <f t="shared" si="1"/>
        <v>166</v>
      </c>
      <c r="E21" s="197"/>
      <c r="G21" s="39">
        <v>4201</v>
      </c>
    </row>
    <row r="22" spans="1:7" s="39" customFormat="1" ht="33" customHeight="1">
      <c r="A22" s="64" t="s">
        <v>120</v>
      </c>
      <c r="B22" s="65"/>
      <c r="C22" s="65">
        <v>7094</v>
      </c>
      <c r="D22" s="65">
        <f t="shared" si="1"/>
        <v>7094</v>
      </c>
      <c r="E22" s="197"/>
      <c r="G22" s="198">
        <v>703</v>
      </c>
    </row>
    <row r="23" spans="2:7" ht="33.75" customHeight="1">
      <c r="B23" s="48"/>
      <c r="C23" s="48"/>
      <c r="D23" s="52"/>
      <c r="E23" s="199"/>
      <c r="F23" s="48"/>
      <c r="G23" s="48"/>
    </row>
    <row r="24" spans="2:7" ht="33.75" customHeight="1">
      <c r="B24" s="48"/>
      <c r="C24" s="48"/>
      <c r="D24" s="52"/>
      <c r="E24" s="199"/>
      <c r="F24" s="48"/>
      <c r="G24" s="48"/>
    </row>
    <row r="25" spans="2:7" ht="33.75" customHeight="1">
      <c r="B25" s="48"/>
      <c r="C25" s="48"/>
      <c r="D25" s="52"/>
      <c r="E25" s="199"/>
      <c r="F25" s="48"/>
      <c r="G25" s="48"/>
    </row>
    <row r="26" spans="2:7" ht="33.75" customHeight="1">
      <c r="B26" s="48"/>
      <c r="C26" s="48"/>
      <c r="D26" s="52"/>
      <c r="E26" s="199"/>
      <c r="F26" s="48"/>
      <c r="G26" s="48"/>
    </row>
    <row r="27" spans="2:7" ht="33.75" customHeight="1">
      <c r="B27" s="48"/>
      <c r="C27" s="48"/>
      <c r="D27" s="52"/>
      <c r="E27" s="199"/>
      <c r="F27" s="48"/>
      <c r="G27" s="48"/>
    </row>
    <row r="28" spans="2:7" ht="33.75" customHeight="1">
      <c r="B28" s="48"/>
      <c r="C28" s="48"/>
      <c r="D28" s="52"/>
      <c r="E28" s="199"/>
      <c r="F28" s="48"/>
      <c r="G28" s="48"/>
    </row>
    <row r="29" spans="2:7" ht="33.75" customHeight="1">
      <c r="B29" s="48"/>
      <c r="C29" s="48"/>
      <c r="D29" s="52"/>
      <c r="E29" s="199"/>
      <c r="F29" s="48"/>
      <c r="G29" s="48"/>
    </row>
    <row r="30" spans="2:7" ht="33.75" customHeight="1">
      <c r="B30" s="48"/>
      <c r="C30" s="48"/>
      <c r="D30" s="52"/>
      <c r="E30" s="199"/>
      <c r="F30" s="48"/>
      <c r="G30" s="48"/>
    </row>
    <row r="31" spans="2:7" ht="33.75" customHeight="1">
      <c r="B31" s="48"/>
      <c r="C31" s="48"/>
      <c r="D31" s="52"/>
      <c r="E31" s="199"/>
      <c r="F31" s="48"/>
      <c r="G31" s="48"/>
    </row>
    <row r="32" spans="2:7" ht="33.75" customHeight="1">
      <c r="B32" s="48"/>
      <c r="C32" s="48"/>
      <c r="D32" s="52"/>
      <c r="E32" s="199"/>
      <c r="F32" s="48"/>
      <c r="G32" s="48"/>
    </row>
    <row r="33" spans="2:7" ht="33.75" customHeight="1">
      <c r="B33" s="48"/>
      <c r="C33" s="48"/>
      <c r="D33" s="52"/>
      <c r="E33" s="199"/>
      <c r="F33" s="48"/>
      <c r="G33" s="48"/>
    </row>
  </sheetData>
  <sheetProtection/>
  <mergeCells count="4">
    <mergeCell ref="A2:E2"/>
    <mergeCell ref="C4:E4"/>
    <mergeCell ref="A4:A5"/>
    <mergeCell ref="B4:B5"/>
  </mergeCells>
  <printOptions horizontalCentered="1"/>
  <pageMargins left="0.59" right="0.55" top="0.59" bottom="0.39" header="0" footer="0.59"/>
  <pageSetup firstPageNumber="20" useFirstPageNumber="1" fitToHeight="1" fitToWidth="1" horizontalDpi="600" verticalDpi="6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N21"/>
  <sheetViews>
    <sheetView showZeros="0" zoomScalePageLayoutView="0" workbookViewId="0" topLeftCell="A1">
      <selection activeCell="I14" sqref="I14"/>
    </sheetView>
  </sheetViews>
  <sheetFormatPr defaultColWidth="9.00390625" defaultRowHeight="14.25"/>
  <cols>
    <col min="1" max="1" width="17.875" style="178" customWidth="1"/>
    <col min="2" max="5" width="8.875" style="178" customWidth="1"/>
    <col min="6" max="6" width="9.00390625" style="178" customWidth="1"/>
    <col min="7" max="7" width="21.25390625" style="178" customWidth="1"/>
    <col min="8" max="11" width="9.75390625" style="178" customWidth="1"/>
    <col min="12" max="12" width="8.75390625" style="178" customWidth="1"/>
    <col min="13" max="16384" width="9.00390625" style="178" customWidth="1"/>
  </cols>
  <sheetData>
    <row r="1" spans="1:12" s="176" customFormat="1" ht="19.5" customHeight="1">
      <c r="A1" s="179" t="s">
        <v>121</v>
      </c>
      <c r="L1" s="190"/>
    </row>
    <row r="2" spans="1:12" ht="29.25" customHeight="1">
      <c r="A2" s="266" t="s">
        <v>122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="176" customFormat="1" ht="19.5" customHeight="1">
      <c r="L3" s="190" t="s">
        <v>10</v>
      </c>
    </row>
    <row r="4" spans="1:12" s="177" customFormat="1" ht="20.25" customHeight="1">
      <c r="A4" s="267" t="s">
        <v>123</v>
      </c>
      <c r="B4" s="267"/>
      <c r="C4" s="267"/>
      <c r="D4" s="267"/>
      <c r="E4" s="267"/>
      <c r="F4" s="267"/>
      <c r="G4" s="267" t="s">
        <v>124</v>
      </c>
      <c r="H4" s="267"/>
      <c r="I4" s="267"/>
      <c r="J4" s="267"/>
      <c r="K4" s="267"/>
      <c r="L4" s="267"/>
    </row>
    <row r="5" spans="1:12" s="177" customFormat="1" ht="24" customHeight="1">
      <c r="A5" s="267" t="s">
        <v>125</v>
      </c>
      <c r="B5" s="269" t="s">
        <v>12</v>
      </c>
      <c r="C5" s="268" t="s">
        <v>13</v>
      </c>
      <c r="D5" s="268"/>
      <c r="E5" s="271" t="s">
        <v>90</v>
      </c>
      <c r="F5" s="273" t="s">
        <v>15</v>
      </c>
      <c r="G5" s="267" t="s">
        <v>125</v>
      </c>
      <c r="H5" s="269" t="s">
        <v>12</v>
      </c>
      <c r="I5" s="268" t="s">
        <v>13</v>
      </c>
      <c r="J5" s="268"/>
      <c r="K5" s="271" t="s">
        <v>90</v>
      </c>
      <c r="L5" s="273" t="s">
        <v>15</v>
      </c>
    </row>
    <row r="6" spans="1:12" s="177" customFormat="1" ht="24" customHeight="1">
      <c r="A6" s="267"/>
      <c r="B6" s="270"/>
      <c r="C6" s="180" t="s">
        <v>16</v>
      </c>
      <c r="D6" s="181" t="s">
        <v>17</v>
      </c>
      <c r="E6" s="272"/>
      <c r="F6" s="273"/>
      <c r="G6" s="267"/>
      <c r="H6" s="270"/>
      <c r="I6" s="180" t="s">
        <v>16</v>
      </c>
      <c r="J6" s="181" t="s">
        <v>17</v>
      </c>
      <c r="K6" s="272"/>
      <c r="L6" s="273"/>
    </row>
    <row r="7" spans="1:12" s="177" customFormat="1" ht="34.5" customHeight="1">
      <c r="A7" s="33" t="s">
        <v>126</v>
      </c>
      <c r="B7" s="182">
        <v>154</v>
      </c>
      <c r="C7" s="183">
        <v>528</v>
      </c>
      <c r="D7" s="184">
        <f>+C7/B7</f>
        <v>3.429</v>
      </c>
      <c r="E7" s="182">
        <v>176</v>
      </c>
      <c r="F7" s="184">
        <f>+C7/E7-1</f>
        <v>2</v>
      </c>
      <c r="G7" s="185" t="s">
        <v>127</v>
      </c>
      <c r="H7" s="182"/>
      <c r="I7" s="183">
        <v>3</v>
      </c>
      <c r="J7" s="182"/>
      <c r="K7" s="182"/>
      <c r="L7" s="187"/>
    </row>
    <row r="8" spans="1:12" s="177" customFormat="1" ht="34.5" customHeight="1">
      <c r="A8" s="186" t="s">
        <v>128</v>
      </c>
      <c r="B8" s="182"/>
      <c r="C8" s="183"/>
      <c r="D8" s="184"/>
      <c r="E8" s="187"/>
      <c r="F8" s="184"/>
      <c r="G8" s="185" t="s">
        <v>129</v>
      </c>
      <c r="H8" s="182">
        <v>186</v>
      </c>
      <c r="I8" s="183">
        <v>559</v>
      </c>
      <c r="J8" s="184">
        <f>+I8/H8</f>
        <v>3.005</v>
      </c>
      <c r="K8" s="182">
        <v>12481</v>
      </c>
      <c r="L8" s="184">
        <f>+I8/K8-1</f>
        <v>-0.955</v>
      </c>
    </row>
    <row r="9" spans="1:12" s="177" customFormat="1" ht="34.5" customHeight="1">
      <c r="A9" s="33" t="s">
        <v>130</v>
      </c>
      <c r="B9" s="182"/>
      <c r="C9" s="183"/>
      <c r="D9" s="184"/>
      <c r="E9" s="182">
        <v>12333</v>
      </c>
      <c r="F9" s="184">
        <f>+C9/E9-1</f>
        <v>-1</v>
      </c>
      <c r="G9" s="185" t="s">
        <v>131</v>
      </c>
      <c r="H9" s="182"/>
      <c r="I9" s="183"/>
      <c r="J9" s="182"/>
      <c r="K9" s="182"/>
      <c r="L9" s="187"/>
    </row>
    <row r="10" spans="1:12" s="177" customFormat="1" ht="34.5" customHeight="1">
      <c r="A10" s="33" t="s">
        <v>132</v>
      </c>
      <c r="B10" s="187"/>
      <c r="C10" s="183"/>
      <c r="D10" s="184"/>
      <c r="E10" s="187"/>
      <c r="F10" s="187"/>
      <c r="G10" s="185" t="s">
        <v>133</v>
      </c>
      <c r="H10" s="182"/>
      <c r="I10" s="183"/>
      <c r="J10" s="182"/>
      <c r="K10" s="182"/>
      <c r="L10" s="187"/>
    </row>
    <row r="11" spans="1:12" s="177" customFormat="1" ht="34.5" customHeight="1">
      <c r="A11" s="188" t="s">
        <v>134</v>
      </c>
      <c r="B11" s="187"/>
      <c r="C11" s="183"/>
      <c r="D11" s="184"/>
      <c r="E11" s="187"/>
      <c r="F11" s="187"/>
      <c r="G11" s="185" t="s">
        <v>135</v>
      </c>
      <c r="H11" s="182"/>
      <c r="I11" s="183"/>
      <c r="J11" s="184"/>
      <c r="K11" s="182"/>
      <c r="L11" s="184"/>
    </row>
    <row r="12" spans="1:12" s="177" customFormat="1" ht="34.5" customHeight="1">
      <c r="A12" s="189"/>
      <c r="B12" s="187"/>
      <c r="C12" s="183"/>
      <c r="D12" s="184"/>
      <c r="E12" s="187"/>
      <c r="F12" s="187"/>
      <c r="G12" s="33"/>
      <c r="H12" s="182"/>
      <c r="I12" s="183"/>
      <c r="J12" s="184"/>
      <c r="K12" s="182"/>
      <c r="L12" s="184"/>
    </row>
    <row r="13" spans="1:12" s="177" customFormat="1" ht="34.5" customHeight="1">
      <c r="A13" s="35" t="s">
        <v>136</v>
      </c>
      <c r="B13" s="182">
        <f>SUM(B7:B12)</f>
        <v>154</v>
      </c>
      <c r="C13" s="183">
        <f aca="true" t="shared" si="0" ref="C13:I13">SUM(C7:C12)</f>
        <v>528</v>
      </c>
      <c r="D13" s="184">
        <f>+C13/B13</f>
        <v>3.429</v>
      </c>
      <c r="E13" s="182">
        <f t="shared" si="0"/>
        <v>12509</v>
      </c>
      <c r="F13" s="184">
        <f>+C13/E13-1</f>
        <v>-0.958</v>
      </c>
      <c r="G13" s="35" t="s">
        <v>137</v>
      </c>
      <c r="H13" s="182">
        <f t="shared" si="0"/>
        <v>186</v>
      </c>
      <c r="I13" s="183">
        <f t="shared" si="0"/>
        <v>562</v>
      </c>
      <c r="J13" s="184">
        <f>+I13/H13</f>
        <v>3.022</v>
      </c>
      <c r="K13" s="182">
        <f>SUM(K7:K12)</f>
        <v>12481</v>
      </c>
      <c r="L13" s="184">
        <f>+I13/K13-1</f>
        <v>-0.955</v>
      </c>
    </row>
    <row r="14" spans="1:12" s="177" customFormat="1" ht="34.5" customHeight="1">
      <c r="A14" s="33" t="s">
        <v>138</v>
      </c>
      <c r="B14" s="182">
        <v>32</v>
      </c>
      <c r="C14" s="183">
        <v>32</v>
      </c>
      <c r="D14" s="184"/>
      <c r="E14" s="182">
        <v>4</v>
      </c>
      <c r="F14" s="184">
        <f>+C14/E14-1</f>
        <v>7</v>
      </c>
      <c r="G14" s="33" t="s">
        <v>139</v>
      </c>
      <c r="H14" s="182">
        <f>+B16-H13</f>
        <v>0</v>
      </c>
      <c r="I14" s="183">
        <f>+C16-I13</f>
        <v>1</v>
      </c>
      <c r="J14" s="184"/>
      <c r="K14" s="182">
        <f>+E16-K13</f>
        <v>32</v>
      </c>
      <c r="L14" s="184"/>
    </row>
    <row r="15" spans="1:12" s="177" customFormat="1" ht="34.5" customHeight="1">
      <c r="A15" s="33" t="s">
        <v>140</v>
      </c>
      <c r="B15" s="182"/>
      <c r="C15" s="183">
        <v>3</v>
      </c>
      <c r="D15" s="184"/>
      <c r="E15" s="182"/>
      <c r="F15" s="184"/>
      <c r="G15" s="33"/>
      <c r="H15" s="182"/>
      <c r="I15" s="183"/>
      <c r="J15" s="184"/>
      <c r="K15" s="182"/>
      <c r="L15" s="184"/>
    </row>
    <row r="16" spans="1:12" s="177" customFormat="1" ht="34.5" customHeight="1">
      <c r="A16" s="35" t="s">
        <v>141</v>
      </c>
      <c r="B16" s="183">
        <f>+B13+B14+B15</f>
        <v>186</v>
      </c>
      <c r="C16" s="183">
        <f>+C13+C14+C15</f>
        <v>563</v>
      </c>
      <c r="D16" s="184">
        <f>+C16/B16</f>
        <v>3.027</v>
      </c>
      <c r="E16" s="182">
        <f>+E13+E14+E15</f>
        <v>12513</v>
      </c>
      <c r="F16" s="184">
        <f>+C16/E16-1</f>
        <v>-0.955</v>
      </c>
      <c r="G16" s="35" t="s">
        <v>142</v>
      </c>
      <c r="H16" s="182">
        <f>+H13+H14</f>
        <v>186</v>
      </c>
      <c r="I16" s="183">
        <f>+I13+I14</f>
        <v>563</v>
      </c>
      <c r="J16" s="184">
        <f>+I16/H16</f>
        <v>3.027</v>
      </c>
      <c r="K16" s="182">
        <f>+K13+K14</f>
        <v>12513</v>
      </c>
      <c r="L16" s="184">
        <f>+I16/K16-1</f>
        <v>-0.955</v>
      </c>
    </row>
    <row r="17" spans="2:14" ht="14.25">
      <c r="B17" s="177"/>
      <c r="C17" s="177"/>
      <c r="D17" s="177"/>
      <c r="E17" s="177"/>
      <c r="F17" s="177"/>
      <c r="H17" s="177"/>
      <c r="I17" s="177"/>
      <c r="J17" s="177"/>
      <c r="K17" s="177"/>
      <c r="L17" s="177"/>
      <c r="M17" s="177"/>
      <c r="N17" s="177"/>
    </row>
    <row r="18" spans="8:14" ht="14.25">
      <c r="H18" s="177"/>
      <c r="I18" s="177"/>
      <c r="J18" s="177"/>
      <c r="K18" s="177"/>
      <c r="L18" s="177"/>
      <c r="M18" s="177"/>
      <c r="N18" s="177"/>
    </row>
    <row r="19" spans="8:14" ht="14.25">
      <c r="H19" s="177"/>
      <c r="I19" s="177"/>
      <c r="J19" s="177"/>
      <c r="K19" s="177"/>
      <c r="L19" s="177"/>
      <c r="M19" s="177"/>
      <c r="N19" s="177"/>
    </row>
    <row r="20" spans="8:14" ht="14.25">
      <c r="H20" s="177"/>
      <c r="I20" s="177"/>
      <c r="J20" s="177"/>
      <c r="K20" s="177"/>
      <c r="L20" s="177"/>
      <c r="M20" s="177"/>
      <c r="N20" s="177"/>
    </row>
    <row r="21" spans="8:14" ht="14.25">
      <c r="H21" s="177"/>
      <c r="I21" s="177"/>
      <c r="J21" s="177"/>
      <c r="K21" s="177"/>
      <c r="L21" s="177"/>
      <c r="M21" s="177"/>
      <c r="N21" s="177"/>
    </row>
  </sheetData>
  <sheetProtection/>
  <mergeCells count="13">
    <mergeCell ref="H5:H6"/>
    <mergeCell ref="K5:K6"/>
    <mergeCell ref="L5:L6"/>
    <mergeCell ref="A2:L2"/>
    <mergeCell ref="A4:F4"/>
    <mergeCell ref="G4:L4"/>
    <mergeCell ref="C5:D5"/>
    <mergeCell ref="I5:J5"/>
    <mergeCell ref="A5:A6"/>
    <mergeCell ref="B5:B6"/>
    <mergeCell ref="E5:E6"/>
    <mergeCell ref="F5:F6"/>
    <mergeCell ref="G5:G6"/>
  </mergeCells>
  <printOptions horizontalCentered="1"/>
  <pageMargins left="0.16" right="0.16" top="0.59" bottom="0.39" header="0.51" footer="0.51"/>
  <pageSetup firstPageNumber="21" useFirstPageNumber="1" horizontalDpi="1200" verticalDpi="12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14"/>
  <sheetViews>
    <sheetView showZeros="0" zoomScaleSheetLayoutView="100" zoomScalePageLayoutView="0" workbookViewId="0" topLeftCell="A1">
      <selection activeCell="N13" sqref="N13"/>
    </sheetView>
  </sheetViews>
  <sheetFormatPr defaultColWidth="9.00390625" defaultRowHeight="14.25"/>
  <cols>
    <col min="1" max="1" width="26.375" style="2" customWidth="1"/>
    <col min="2" max="4" width="10.50390625" style="2" customWidth="1"/>
    <col min="5" max="5" width="8.125" style="2" customWidth="1"/>
    <col min="6" max="6" width="10.50390625" style="2" customWidth="1"/>
    <col min="7" max="7" width="8.125" style="2" customWidth="1"/>
    <col min="8" max="9" width="10.50390625" style="2" customWidth="1"/>
    <col min="10" max="10" width="8.125" style="2" customWidth="1"/>
    <col min="11" max="11" width="10.50390625" style="2" customWidth="1"/>
    <col min="12" max="12" width="8.125" style="2" customWidth="1"/>
    <col min="13" max="13" width="10.50390625" style="2" customWidth="1"/>
    <col min="14" max="16384" width="9.00390625" style="2" customWidth="1"/>
  </cols>
  <sheetData>
    <row r="1" spans="1:13" s="1" customFormat="1" ht="25.5" customHeight="1">
      <c r="A1" s="3" t="s">
        <v>143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</row>
    <row r="2" spans="1:17" ht="42.75" customHeight="1">
      <c r="A2" s="274" t="s">
        <v>144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1"/>
      <c r="O2" s="1"/>
      <c r="P2" s="1"/>
      <c r="Q2" s="1"/>
    </row>
    <row r="3" spans="1:13" s="1" customFormat="1" ht="25.5" customHeight="1">
      <c r="A3" s="5"/>
      <c r="B3" s="5"/>
      <c r="C3" s="5"/>
      <c r="D3" s="6"/>
      <c r="E3" s="6"/>
      <c r="F3" s="6"/>
      <c r="G3" s="6"/>
      <c r="H3" s="7"/>
      <c r="I3" s="6"/>
      <c r="J3" s="6"/>
      <c r="K3" s="6"/>
      <c r="L3" s="7"/>
      <c r="M3" s="16" t="s">
        <v>145</v>
      </c>
    </row>
    <row r="4" spans="1:13" s="1" customFormat="1" ht="27" customHeight="1">
      <c r="A4" s="278" t="s">
        <v>146</v>
      </c>
      <c r="B4" s="280" t="s">
        <v>147</v>
      </c>
      <c r="C4" s="275" t="s">
        <v>148</v>
      </c>
      <c r="D4" s="276"/>
      <c r="E4" s="276"/>
      <c r="F4" s="276"/>
      <c r="G4" s="277"/>
      <c r="H4" s="275" t="s">
        <v>149</v>
      </c>
      <c r="I4" s="276"/>
      <c r="J4" s="276"/>
      <c r="K4" s="276"/>
      <c r="L4" s="277"/>
      <c r="M4" s="280" t="s">
        <v>150</v>
      </c>
    </row>
    <row r="5" spans="1:13" s="1" customFormat="1" ht="40.5" customHeight="1">
      <c r="A5" s="279"/>
      <c r="B5" s="280"/>
      <c r="C5" s="8" t="s">
        <v>151</v>
      </c>
      <c r="D5" s="8" t="s">
        <v>152</v>
      </c>
      <c r="E5" s="8" t="s">
        <v>153</v>
      </c>
      <c r="F5" s="8" t="s">
        <v>90</v>
      </c>
      <c r="G5" s="8" t="s">
        <v>154</v>
      </c>
      <c r="H5" s="8" t="s">
        <v>151</v>
      </c>
      <c r="I5" s="8" t="s">
        <v>152</v>
      </c>
      <c r="J5" s="8" t="s">
        <v>153</v>
      </c>
      <c r="K5" s="8" t="s">
        <v>90</v>
      </c>
      <c r="L5" s="8" t="s">
        <v>154</v>
      </c>
      <c r="M5" s="280"/>
    </row>
    <row r="6" spans="1:13" s="1" customFormat="1" ht="43.5" customHeight="1">
      <c r="A6" s="9" t="s">
        <v>155</v>
      </c>
      <c r="B6" s="174">
        <v>10295</v>
      </c>
      <c r="C6" s="174">
        <v>24965</v>
      </c>
      <c r="D6" s="10">
        <v>24613</v>
      </c>
      <c r="E6" s="175">
        <f aca="true" t="shared" si="0" ref="E6:E12">+D6/C6</f>
        <v>0.986</v>
      </c>
      <c r="F6" s="174">
        <v>24319</v>
      </c>
      <c r="G6" s="175">
        <f>+D6/F6-1</f>
        <v>0.012</v>
      </c>
      <c r="H6" s="174">
        <v>24926</v>
      </c>
      <c r="I6" s="10">
        <v>23952</v>
      </c>
      <c r="J6" s="175">
        <f>+I6/H6</f>
        <v>0.961</v>
      </c>
      <c r="K6" s="174">
        <v>22409</v>
      </c>
      <c r="L6" s="175">
        <f>+I6/K6-1</f>
        <v>0.069</v>
      </c>
      <c r="M6" s="174">
        <f>+B6+D6-I6</f>
        <v>10956</v>
      </c>
    </row>
    <row r="7" spans="1:13" s="1" customFormat="1" ht="43.5" customHeight="1">
      <c r="A7" s="9" t="s">
        <v>156</v>
      </c>
      <c r="B7" s="174"/>
      <c r="C7" s="174">
        <v>10805</v>
      </c>
      <c r="D7" s="10">
        <v>10413</v>
      </c>
      <c r="E7" s="175">
        <f t="shared" si="0"/>
        <v>0.964</v>
      </c>
      <c r="F7" s="174">
        <v>11311</v>
      </c>
      <c r="G7" s="175">
        <f aca="true" t="shared" si="1" ref="G7:G12">+D7/F7-1</f>
        <v>-0.079</v>
      </c>
      <c r="H7" s="174"/>
      <c r="I7" s="10"/>
      <c r="J7" s="175"/>
      <c r="K7" s="174"/>
      <c r="L7" s="175"/>
      <c r="M7" s="174"/>
    </row>
    <row r="8" spans="1:13" s="1" customFormat="1" ht="43.5" customHeight="1">
      <c r="A8" s="9" t="s">
        <v>157</v>
      </c>
      <c r="B8" s="174"/>
      <c r="C8" s="174">
        <v>14000</v>
      </c>
      <c r="D8" s="10">
        <v>14000</v>
      </c>
      <c r="E8" s="175">
        <f t="shared" si="0"/>
        <v>1</v>
      </c>
      <c r="F8" s="174">
        <v>12270</v>
      </c>
      <c r="G8" s="175">
        <f t="shared" si="1"/>
        <v>0.141</v>
      </c>
      <c r="H8" s="174"/>
      <c r="I8" s="10"/>
      <c r="J8" s="175"/>
      <c r="K8" s="174"/>
      <c r="L8" s="175"/>
      <c r="M8" s="174"/>
    </row>
    <row r="9" spans="1:13" s="1" customFormat="1" ht="43.5" customHeight="1">
      <c r="A9" s="9" t="s">
        <v>158</v>
      </c>
      <c r="B9" s="174">
        <v>18236</v>
      </c>
      <c r="C9" s="174">
        <v>15543</v>
      </c>
      <c r="D9" s="10">
        <v>16649</v>
      </c>
      <c r="E9" s="175">
        <f t="shared" si="0"/>
        <v>1.071</v>
      </c>
      <c r="F9" s="174">
        <v>15715</v>
      </c>
      <c r="G9" s="175">
        <f t="shared" si="1"/>
        <v>0.059</v>
      </c>
      <c r="H9" s="174">
        <v>12718</v>
      </c>
      <c r="I9" s="10">
        <v>12927</v>
      </c>
      <c r="J9" s="175">
        <f>+I9/H9</f>
        <v>1.016</v>
      </c>
      <c r="K9" s="174">
        <v>12315</v>
      </c>
      <c r="L9" s="175">
        <f>+I9/K9-1</f>
        <v>0.05</v>
      </c>
      <c r="M9" s="174">
        <f>+B9+D9-I9</f>
        <v>21958</v>
      </c>
    </row>
    <row r="10" spans="1:13" s="1" customFormat="1" ht="43.5" customHeight="1">
      <c r="A10" s="9" t="s">
        <v>156</v>
      </c>
      <c r="B10" s="174"/>
      <c r="C10" s="174">
        <v>2403</v>
      </c>
      <c r="D10" s="10">
        <v>2560</v>
      </c>
      <c r="E10" s="175">
        <f t="shared" si="0"/>
        <v>1.065</v>
      </c>
      <c r="F10" s="174">
        <v>2556</v>
      </c>
      <c r="G10" s="175">
        <f t="shared" si="1"/>
        <v>0.002</v>
      </c>
      <c r="H10" s="174"/>
      <c r="I10" s="10"/>
      <c r="J10" s="175"/>
      <c r="K10" s="174"/>
      <c r="L10" s="175"/>
      <c r="M10" s="174"/>
    </row>
    <row r="11" spans="1:13" s="1" customFormat="1" ht="43.5" customHeight="1">
      <c r="A11" s="9" t="s">
        <v>157</v>
      </c>
      <c r="B11" s="174"/>
      <c r="C11" s="174">
        <v>12835</v>
      </c>
      <c r="D11" s="10">
        <v>13591</v>
      </c>
      <c r="E11" s="175">
        <f t="shared" si="0"/>
        <v>1.059</v>
      </c>
      <c r="F11" s="174">
        <v>12083</v>
      </c>
      <c r="G11" s="175">
        <f t="shared" si="1"/>
        <v>0.125</v>
      </c>
      <c r="H11" s="174"/>
      <c r="I11" s="10"/>
      <c r="J11" s="175"/>
      <c r="K11" s="174"/>
      <c r="L11" s="175"/>
      <c r="M11" s="174"/>
    </row>
    <row r="12" spans="1:13" s="1" customFormat="1" ht="43.5" customHeight="1">
      <c r="A12" s="12" t="s">
        <v>159</v>
      </c>
      <c r="B12" s="174">
        <f>+B6+B9</f>
        <v>28531</v>
      </c>
      <c r="C12" s="174">
        <f>+C6+C9</f>
        <v>40508</v>
      </c>
      <c r="D12" s="174">
        <f>+D6+D9</f>
        <v>41262</v>
      </c>
      <c r="E12" s="175">
        <f t="shared" si="0"/>
        <v>1.019</v>
      </c>
      <c r="F12" s="174">
        <f>+F6+F9</f>
        <v>40034</v>
      </c>
      <c r="G12" s="175">
        <f t="shared" si="1"/>
        <v>0.031</v>
      </c>
      <c r="H12" s="174">
        <f>+H6+H9</f>
        <v>37644</v>
      </c>
      <c r="I12" s="174">
        <f>+I6+I9</f>
        <v>36879</v>
      </c>
      <c r="J12" s="175">
        <f>+I12/H12</f>
        <v>0.98</v>
      </c>
      <c r="K12" s="174">
        <f>+K6+K9</f>
        <v>34724</v>
      </c>
      <c r="L12" s="175">
        <f>+I12/K12-1</f>
        <v>0.062</v>
      </c>
      <c r="M12" s="174">
        <f>+M6+M9</f>
        <v>32914</v>
      </c>
    </row>
    <row r="14" ht="14.25">
      <c r="D14" s="174">
        <f>+B12+D12</f>
        <v>69793</v>
      </c>
    </row>
  </sheetData>
  <sheetProtection selectLockedCells="1" selectUnlockedCells="1"/>
  <mergeCells count="6">
    <mergeCell ref="A2:M2"/>
    <mergeCell ref="C4:G4"/>
    <mergeCell ref="H4:L4"/>
    <mergeCell ref="A4:A5"/>
    <mergeCell ref="B4:B5"/>
    <mergeCell ref="M4:M5"/>
  </mergeCells>
  <printOptions horizontalCentered="1"/>
  <pageMargins left="0.35" right="0.35" top="0.59" bottom="0.39" header="0.51" footer="0.51"/>
  <pageSetup firstPageNumber="22" useFirstPageNumber="1"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60"/>
  <sheetViews>
    <sheetView showGridLines="0" zoomScalePageLayoutView="0" workbookViewId="0" topLeftCell="A39">
      <selection activeCell="F57" sqref="F57"/>
    </sheetView>
  </sheetViews>
  <sheetFormatPr defaultColWidth="9.125" defaultRowHeight="14.25"/>
  <cols>
    <col min="1" max="1" width="47.375" style="165" customWidth="1"/>
    <col min="2" max="2" width="17.375" style="165" customWidth="1"/>
    <col min="3" max="3" width="17.375" style="164" customWidth="1"/>
    <col min="4" max="249" width="9.125" style="164" customWidth="1"/>
    <col min="250" max="16384" width="9.125" style="88" customWidth="1"/>
  </cols>
  <sheetData>
    <row r="1" ht="14.25">
      <c r="A1" s="166" t="s">
        <v>160</v>
      </c>
    </row>
    <row r="2" spans="1:3" ht="33.75" customHeight="1">
      <c r="A2" s="281" t="s">
        <v>161</v>
      </c>
      <c r="B2" s="281"/>
      <c r="C2" s="281"/>
    </row>
    <row r="3" spans="1:3" ht="28.5" customHeight="1">
      <c r="A3" s="282"/>
      <c r="B3" s="282"/>
      <c r="C3" s="167" t="s">
        <v>10</v>
      </c>
    </row>
    <row r="4" spans="1:3" ht="22.5" customHeight="1">
      <c r="A4" s="168" t="s">
        <v>162</v>
      </c>
      <c r="B4" s="168" t="s">
        <v>16</v>
      </c>
      <c r="C4" s="168" t="s">
        <v>163</v>
      </c>
    </row>
    <row r="5" spans="1:3" ht="22.5" customHeight="1">
      <c r="A5" s="169" t="s">
        <v>164</v>
      </c>
      <c r="B5" s="170"/>
      <c r="C5" s="171"/>
    </row>
    <row r="6" spans="1:3" ht="22.5" customHeight="1">
      <c r="A6" s="172" t="s">
        <v>165</v>
      </c>
      <c r="B6" s="173">
        <f>+B7+B13+B14</f>
        <v>310808</v>
      </c>
      <c r="C6" s="171"/>
    </row>
    <row r="7" spans="1:3" ht="22.5" customHeight="1">
      <c r="A7" s="172" t="s">
        <v>166</v>
      </c>
      <c r="B7" s="173">
        <f>+B8+B10</f>
        <v>310619</v>
      </c>
      <c r="C7" s="171"/>
    </row>
    <row r="8" spans="1:3" ht="22.5" customHeight="1">
      <c r="A8" s="172" t="s">
        <v>167</v>
      </c>
      <c r="B8" s="173">
        <v>207590</v>
      </c>
      <c r="C8" s="171"/>
    </row>
    <row r="9" spans="1:256" s="164" customFormat="1" ht="22.5" customHeight="1">
      <c r="A9" s="172" t="s">
        <v>168</v>
      </c>
      <c r="B9" s="173">
        <v>718</v>
      </c>
      <c r="C9" s="171"/>
      <c r="IP9" s="88"/>
      <c r="IQ9" s="88"/>
      <c r="IR9" s="88"/>
      <c r="IS9" s="88"/>
      <c r="IT9" s="88"/>
      <c r="IU9" s="88"/>
      <c r="IV9" s="88"/>
    </row>
    <row r="10" spans="1:3" ht="22.5" customHeight="1">
      <c r="A10" s="172" t="s">
        <v>169</v>
      </c>
      <c r="B10" s="173">
        <v>103029</v>
      </c>
      <c r="C10" s="171"/>
    </row>
    <row r="11" spans="1:256" s="164" customFormat="1" ht="22.5" customHeight="1">
      <c r="A11" s="172" t="s">
        <v>170</v>
      </c>
      <c r="B11" s="173">
        <v>50300</v>
      </c>
      <c r="C11" s="171"/>
      <c r="IP11" s="88"/>
      <c r="IQ11" s="88"/>
      <c r="IR11" s="88"/>
      <c r="IS11" s="88"/>
      <c r="IT11" s="88"/>
      <c r="IU11" s="88"/>
      <c r="IV11" s="88"/>
    </row>
    <row r="12" spans="1:256" s="164" customFormat="1" ht="22.5" customHeight="1">
      <c r="A12" s="172" t="s">
        <v>171</v>
      </c>
      <c r="B12" s="173">
        <v>0</v>
      </c>
      <c r="C12" s="171"/>
      <c r="IP12" s="88"/>
      <c r="IQ12" s="88"/>
      <c r="IR12" s="88"/>
      <c r="IS12" s="88"/>
      <c r="IT12" s="88"/>
      <c r="IU12" s="88"/>
      <c r="IV12" s="88"/>
    </row>
    <row r="13" spans="1:3" ht="22.5" customHeight="1">
      <c r="A13" s="172" t="s">
        <v>172</v>
      </c>
      <c r="B13" s="173">
        <v>189</v>
      </c>
      <c r="C13" s="171"/>
    </row>
    <row r="14" spans="1:3" ht="22.5" customHeight="1">
      <c r="A14" s="172" t="s">
        <v>173</v>
      </c>
      <c r="B14" s="173">
        <v>0</v>
      </c>
      <c r="C14" s="171"/>
    </row>
    <row r="15" spans="1:3" ht="22.5" customHeight="1">
      <c r="A15" s="172" t="s">
        <v>174</v>
      </c>
      <c r="B15" s="173">
        <f>+B16+B22+B23</f>
        <v>94230</v>
      </c>
      <c r="C15" s="171"/>
    </row>
    <row r="16" spans="1:256" s="164" customFormat="1" ht="22.5" customHeight="1">
      <c r="A16" s="172" t="s">
        <v>166</v>
      </c>
      <c r="B16" s="173">
        <f>+B17+B19</f>
        <v>94230</v>
      </c>
      <c r="C16" s="171"/>
      <c r="IP16" s="88"/>
      <c r="IQ16" s="88"/>
      <c r="IR16" s="88"/>
      <c r="IS16" s="88"/>
      <c r="IT16" s="88"/>
      <c r="IU16" s="88"/>
      <c r="IV16" s="88"/>
    </row>
    <row r="17" spans="1:256" s="164" customFormat="1" ht="22.5" customHeight="1">
      <c r="A17" s="172" t="s">
        <v>167</v>
      </c>
      <c r="B17" s="173">
        <v>36830</v>
      </c>
      <c r="C17" s="171"/>
      <c r="IP17" s="88"/>
      <c r="IQ17" s="88"/>
      <c r="IR17" s="88"/>
      <c r="IS17" s="88"/>
      <c r="IT17" s="88"/>
      <c r="IU17" s="88"/>
      <c r="IV17" s="88"/>
    </row>
    <row r="18" spans="1:256" s="164" customFormat="1" ht="22.5" customHeight="1">
      <c r="A18" s="172" t="s">
        <v>168</v>
      </c>
      <c r="B18" s="173">
        <v>276</v>
      </c>
      <c r="C18" s="171"/>
      <c r="IP18" s="88"/>
      <c r="IQ18" s="88"/>
      <c r="IR18" s="88"/>
      <c r="IS18" s="88"/>
      <c r="IT18" s="88"/>
      <c r="IU18" s="88"/>
      <c r="IV18" s="88"/>
    </row>
    <row r="19" spans="1:256" s="164" customFormat="1" ht="22.5" customHeight="1">
      <c r="A19" s="172" t="s">
        <v>169</v>
      </c>
      <c r="B19" s="173">
        <v>57400</v>
      </c>
      <c r="C19" s="171"/>
      <c r="IP19" s="88"/>
      <c r="IQ19" s="88"/>
      <c r="IR19" s="88"/>
      <c r="IS19" s="88"/>
      <c r="IT19" s="88"/>
      <c r="IU19" s="88"/>
      <c r="IV19" s="88"/>
    </row>
    <row r="20" spans="1:256" s="164" customFormat="1" ht="22.5" customHeight="1">
      <c r="A20" s="172" t="s">
        <v>170</v>
      </c>
      <c r="B20" s="173">
        <v>0</v>
      </c>
      <c r="C20" s="171"/>
      <c r="IP20" s="88"/>
      <c r="IQ20" s="88"/>
      <c r="IR20" s="88"/>
      <c r="IS20" s="88"/>
      <c r="IT20" s="88"/>
      <c r="IU20" s="88"/>
      <c r="IV20" s="88"/>
    </row>
    <row r="21" spans="1:256" s="164" customFormat="1" ht="22.5" customHeight="1">
      <c r="A21" s="172" t="s">
        <v>171</v>
      </c>
      <c r="B21" s="173">
        <v>20000</v>
      </c>
      <c r="C21" s="171"/>
      <c r="IP21" s="88"/>
      <c r="IQ21" s="88"/>
      <c r="IR21" s="88"/>
      <c r="IS21" s="88"/>
      <c r="IT21" s="88"/>
      <c r="IU21" s="88"/>
      <c r="IV21" s="88"/>
    </row>
    <row r="22" spans="1:256" s="164" customFormat="1" ht="22.5" customHeight="1">
      <c r="A22" s="172" t="s">
        <v>172</v>
      </c>
      <c r="B22" s="173">
        <v>0</v>
      </c>
      <c r="C22" s="171"/>
      <c r="IP22" s="88"/>
      <c r="IQ22" s="88"/>
      <c r="IR22" s="88"/>
      <c r="IS22" s="88"/>
      <c r="IT22" s="88"/>
      <c r="IU22" s="88"/>
      <c r="IV22" s="88"/>
    </row>
    <row r="23" spans="1:256" s="164" customFormat="1" ht="22.5" customHeight="1">
      <c r="A23" s="172" t="s">
        <v>173</v>
      </c>
      <c r="B23" s="173">
        <v>0</v>
      </c>
      <c r="C23" s="171"/>
      <c r="IP23" s="88"/>
      <c r="IQ23" s="88"/>
      <c r="IR23" s="88"/>
      <c r="IS23" s="88"/>
      <c r="IT23" s="88"/>
      <c r="IU23" s="88"/>
      <c r="IV23" s="88"/>
    </row>
    <row r="24" spans="1:3" ht="22.5" customHeight="1">
      <c r="A24" s="172" t="s">
        <v>175</v>
      </c>
      <c r="B24" s="173">
        <f>+B25+B31+B32</f>
        <v>10265</v>
      </c>
      <c r="C24" s="171"/>
    </row>
    <row r="25" spans="1:256" s="164" customFormat="1" ht="22.5" customHeight="1">
      <c r="A25" s="172" t="s">
        <v>166</v>
      </c>
      <c r="B25" s="173">
        <f>+B26+B28</f>
        <v>10265</v>
      </c>
      <c r="C25" s="171"/>
      <c r="IP25" s="88"/>
      <c r="IQ25" s="88"/>
      <c r="IR25" s="88"/>
      <c r="IS25" s="88"/>
      <c r="IT25" s="88"/>
      <c r="IU25" s="88"/>
      <c r="IV25" s="88"/>
    </row>
    <row r="26" spans="1:256" s="164" customFormat="1" ht="22.5" customHeight="1">
      <c r="A26" s="172" t="s">
        <v>167</v>
      </c>
      <c r="B26" s="173">
        <v>1550</v>
      </c>
      <c r="C26" s="171"/>
      <c r="IP26" s="88"/>
      <c r="IQ26" s="88"/>
      <c r="IR26" s="88"/>
      <c r="IS26" s="88"/>
      <c r="IT26" s="88"/>
      <c r="IU26" s="88"/>
      <c r="IV26" s="88"/>
    </row>
    <row r="27" spans="1:256" s="164" customFormat="1" ht="22.5" customHeight="1">
      <c r="A27" s="172" t="s">
        <v>168</v>
      </c>
      <c r="B27" s="173">
        <v>4</v>
      </c>
      <c r="C27" s="171"/>
      <c r="IP27" s="88"/>
      <c r="IQ27" s="88"/>
      <c r="IR27" s="88"/>
      <c r="IS27" s="88"/>
      <c r="IT27" s="88"/>
      <c r="IU27" s="88"/>
      <c r="IV27" s="88"/>
    </row>
    <row r="28" spans="1:256" s="164" customFormat="1" ht="22.5" customHeight="1">
      <c r="A28" s="172" t="s">
        <v>169</v>
      </c>
      <c r="B28" s="173">
        <v>8715</v>
      </c>
      <c r="C28" s="171"/>
      <c r="IP28" s="88"/>
      <c r="IQ28" s="88"/>
      <c r="IR28" s="88"/>
      <c r="IS28" s="88"/>
      <c r="IT28" s="88"/>
      <c r="IU28" s="88"/>
      <c r="IV28" s="88"/>
    </row>
    <row r="29" spans="1:256" s="164" customFormat="1" ht="22.5" customHeight="1">
      <c r="A29" s="172" t="s">
        <v>170</v>
      </c>
      <c r="B29" s="173">
        <v>0</v>
      </c>
      <c r="C29" s="171"/>
      <c r="IP29" s="88"/>
      <c r="IQ29" s="88"/>
      <c r="IR29" s="88"/>
      <c r="IS29" s="88"/>
      <c r="IT29" s="88"/>
      <c r="IU29" s="88"/>
      <c r="IV29" s="88"/>
    </row>
    <row r="30" spans="1:256" s="164" customFormat="1" ht="22.5" customHeight="1">
      <c r="A30" s="172" t="s">
        <v>171</v>
      </c>
      <c r="B30" s="173">
        <v>0</v>
      </c>
      <c r="C30" s="171"/>
      <c r="IP30" s="88"/>
      <c r="IQ30" s="88"/>
      <c r="IR30" s="88"/>
      <c r="IS30" s="88"/>
      <c r="IT30" s="88"/>
      <c r="IU30" s="88"/>
      <c r="IV30" s="88"/>
    </row>
    <row r="31" spans="1:256" s="164" customFormat="1" ht="22.5" customHeight="1">
      <c r="A31" s="172" t="s">
        <v>172</v>
      </c>
      <c r="B31" s="173">
        <v>0</v>
      </c>
      <c r="C31" s="171"/>
      <c r="IP31" s="88"/>
      <c r="IQ31" s="88"/>
      <c r="IR31" s="88"/>
      <c r="IS31" s="88"/>
      <c r="IT31" s="88"/>
      <c r="IU31" s="88"/>
      <c r="IV31" s="88"/>
    </row>
    <row r="32" spans="1:256" s="164" customFormat="1" ht="22.5" customHeight="1">
      <c r="A32" s="172" t="s">
        <v>173</v>
      </c>
      <c r="B32" s="173">
        <v>0</v>
      </c>
      <c r="C32" s="171"/>
      <c r="IP32" s="88"/>
      <c r="IQ32" s="88"/>
      <c r="IR32" s="88"/>
      <c r="IS32" s="88"/>
      <c r="IT32" s="88"/>
      <c r="IU32" s="88"/>
      <c r="IV32" s="88"/>
    </row>
    <row r="33" spans="1:3" ht="22.5" customHeight="1">
      <c r="A33" s="172" t="s">
        <v>176</v>
      </c>
      <c r="B33" s="173">
        <f>+B34+B40+B41</f>
        <v>394773</v>
      </c>
      <c r="C33" s="171"/>
    </row>
    <row r="34" spans="1:256" s="164" customFormat="1" ht="22.5" customHeight="1">
      <c r="A34" s="172" t="s">
        <v>166</v>
      </c>
      <c r="B34" s="173">
        <f>+B35+B37</f>
        <v>394584</v>
      </c>
      <c r="C34" s="171"/>
      <c r="IP34" s="88"/>
      <c r="IQ34" s="88"/>
      <c r="IR34" s="88"/>
      <c r="IS34" s="88"/>
      <c r="IT34" s="88"/>
      <c r="IU34" s="88"/>
      <c r="IV34" s="88"/>
    </row>
    <row r="35" spans="1:256" s="164" customFormat="1" ht="22.5" customHeight="1">
      <c r="A35" s="172" t="s">
        <v>167</v>
      </c>
      <c r="B35" s="173">
        <f aca="true" t="shared" si="0" ref="B35:B41">+B8+B17-B26</f>
        <v>242870</v>
      </c>
      <c r="C35" s="171"/>
      <c r="IP35" s="88"/>
      <c r="IQ35" s="88"/>
      <c r="IR35" s="88"/>
      <c r="IS35" s="88"/>
      <c r="IT35" s="88"/>
      <c r="IU35" s="88"/>
      <c r="IV35" s="88"/>
    </row>
    <row r="36" spans="1:256" s="164" customFormat="1" ht="22.5" customHeight="1">
      <c r="A36" s="172" t="s">
        <v>168</v>
      </c>
      <c r="B36" s="173">
        <v>990</v>
      </c>
      <c r="C36" s="171"/>
      <c r="IP36" s="88"/>
      <c r="IQ36" s="88"/>
      <c r="IR36" s="88"/>
      <c r="IS36" s="88"/>
      <c r="IT36" s="88"/>
      <c r="IU36" s="88"/>
      <c r="IV36" s="88"/>
    </row>
    <row r="37" spans="1:256" s="164" customFormat="1" ht="22.5" customHeight="1">
      <c r="A37" s="172" t="s">
        <v>169</v>
      </c>
      <c r="B37" s="173">
        <f t="shared" si="0"/>
        <v>151714</v>
      </c>
      <c r="C37" s="171"/>
      <c r="IP37" s="88"/>
      <c r="IQ37" s="88"/>
      <c r="IR37" s="88"/>
      <c r="IS37" s="88"/>
      <c r="IT37" s="88"/>
      <c r="IU37" s="88"/>
      <c r="IV37" s="88"/>
    </row>
    <row r="38" spans="1:256" s="164" customFormat="1" ht="22.5" customHeight="1">
      <c r="A38" s="172" t="s">
        <v>170</v>
      </c>
      <c r="B38" s="173">
        <v>50300</v>
      </c>
      <c r="C38" s="171"/>
      <c r="IP38" s="88"/>
      <c r="IQ38" s="88"/>
      <c r="IR38" s="88"/>
      <c r="IS38" s="88"/>
      <c r="IT38" s="88"/>
      <c r="IU38" s="88"/>
      <c r="IV38" s="88"/>
    </row>
    <row r="39" spans="1:256" s="164" customFormat="1" ht="22.5" customHeight="1">
      <c r="A39" s="172" t="s">
        <v>171</v>
      </c>
      <c r="B39" s="173">
        <v>20000</v>
      </c>
      <c r="C39" s="171"/>
      <c r="IP39" s="88"/>
      <c r="IQ39" s="88"/>
      <c r="IR39" s="88"/>
      <c r="IS39" s="88"/>
      <c r="IT39" s="88"/>
      <c r="IU39" s="88"/>
      <c r="IV39" s="88"/>
    </row>
    <row r="40" spans="1:256" s="164" customFormat="1" ht="22.5" customHeight="1">
      <c r="A40" s="172" t="s">
        <v>172</v>
      </c>
      <c r="B40" s="173">
        <f t="shared" si="0"/>
        <v>189</v>
      </c>
      <c r="C40" s="171"/>
      <c r="IP40" s="88"/>
      <c r="IQ40" s="88"/>
      <c r="IR40" s="88"/>
      <c r="IS40" s="88"/>
      <c r="IT40" s="88"/>
      <c r="IU40" s="88"/>
      <c r="IV40" s="88"/>
    </row>
    <row r="41" spans="1:256" s="164" customFormat="1" ht="22.5" customHeight="1">
      <c r="A41" s="172" t="s">
        <v>173</v>
      </c>
      <c r="B41" s="173">
        <f t="shared" si="0"/>
        <v>0</v>
      </c>
      <c r="C41" s="171"/>
      <c r="IP41" s="88"/>
      <c r="IQ41" s="88"/>
      <c r="IR41" s="88"/>
      <c r="IS41" s="88"/>
      <c r="IT41" s="88"/>
      <c r="IU41" s="88"/>
      <c r="IV41" s="88"/>
    </row>
    <row r="42" spans="1:3" ht="22.5" customHeight="1">
      <c r="A42" s="169" t="s">
        <v>177</v>
      </c>
      <c r="B42" s="173"/>
      <c r="C42" s="171"/>
    </row>
    <row r="43" spans="1:3" ht="22.5" customHeight="1">
      <c r="A43" s="172" t="s">
        <v>178</v>
      </c>
      <c r="B43" s="173">
        <f>+B44+B46</f>
        <v>319578</v>
      </c>
      <c r="C43" s="171"/>
    </row>
    <row r="44" spans="1:3" ht="22.5" customHeight="1">
      <c r="A44" s="172" t="s">
        <v>179</v>
      </c>
      <c r="B44" s="173">
        <v>214143</v>
      </c>
      <c r="C44" s="171"/>
    </row>
    <row r="45" spans="1:256" s="164" customFormat="1" ht="22.5" customHeight="1">
      <c r="A45" s="172" t="s">
        <v>180</v>
      </c>
      <c r="B45" s="173">
        <v>2000</v>
      </c>
      <c r="C45" s="171"/>
      <c r="IP45" s="88"/>
      <c r="IQ45" s="88"/>
      <c r="IR45" s="88"/>
      <c r="IS45" s="88"/>
      <c r="IT45" s="88"/>
      <c r="IU45" s="88"/>
      <c r="IV45" s="88"/>
    </row>
    <row r="46" spans="1:3" ht="22.5" customHeight="1">
      <c r="A46" s="172" t="s">
        <v>181</v>
      </c>
      <c r="B46" s="173">
        <v>105435</v>
      </c>
      <c r="C46" s="171"/>
    </row>
    <row r="47" spans="1:256" s="164" customFormat="1" ht="22.5" customHeight="1">
      <c r="A47" s="172" t="s">
        <v>182</v>
      </c>
      <c r="B47" s="173">
        <v>50300</v>
      </c>
      <c r="C47" s="171"/>
      <c r="IP47" s="88"/>
      <c r="IQ47" s="88"/>
      <c r="IR47" s="88"/>
      <c r="IS47" s="88"/>
      <c r="IT47" s="88"/>
      <c r="IU47" s="88"/>
      <c r="IV47" s="88"/>
    </row>
    <row r="48" spans="1:256" s="164" customFormat="1" ht="22.5" customHeight="1">
      <c r="A48" s="172" t="s">
        <v>183</v>
      </c>
      <c r="B48" s="173">
        <v>0</v>
      </c>
      <c r="C48" s="171"/>
      <c r="IP48" s="88"/>
      <c r="IQ48" s="88"/>
      <c r="IR48" s="88"/>
      <c r="IS48" s="88"/>
      <c r="IT48" s="88"/>
      <c r="IU48" s="88"/>
      <c r="IV48" s="88"/>
    </row>
    <row r="49" spans="1:3" ht="22.5" customHeight="1">
      <c r="A49" s="172" t="s">
        <v>184</v>
      </c>
      <c r="B49" s="173">
        <f>+B50+B52</f>
        <v>94909</v>
      </c>
      <c r="C49" s="171"/>
    </row>
    <row r="50" spans="1:256" s="164" customFormat="1" ht="22.5" customHeight="1">
      <c r="A50" s="172" t="s">
        <v>179</v>
      </c>
      <c r="B50" s="173">
        <v>37509</v>
      </c>
      <c r="C50" s="171"/>
      <c r="IP50" s="88"/>
      <c r="IQ50" s="88"/>
      <c r="IR50" s="88"/>
      <c r="IS50" s="88"/>
      <c r="IT50" s="88"/>
      <c r="IU50" s="88"/>
      <c r="IV50" s="88"/>
    </row>
    <row r="51" spans="1:256" s="164" customFormat="1" ht="22.5" customHeight="1">
      <c r="A51" s="172" t="s">
        <v>180</v>
      </c>
      <c r="B51" s="173">
        <v>955</v>
      </c>
      <c r="C51" s="171"/>
      <c r="IP51" s="88"/>
      <c r="IQ51" s="88"/>
      <c r="IR51" s="88"/>
      <c r="IS51" s="88"/>
      <c r="IT51" s="88"/>
      <c r="IU51" s="88"/>
      <c r="IV51" s="88"/>
    </row>
    <row r="52" spans="1:256" s="164" customFormat="1" ht="22.5" customHeight="1">
      <c r="A52" s="172" t="s">
        <v>181</v>
      </c>
      <c r="B52" s="173">
        <v>57400</v>
      </c>
      <c r="C52" s="171"/>
      <c r="IP52" s="88"/>
      <c r="IQ52" s="88"/>
      <c r="IR52" s="88"/>
      <c r="IS52" s="88"/>
      <c r="IT52" s="88"/>
      <c r="IU52" s="88"/>
      <c r="IV52" s="88"/>
    </row>
    <row r="53" spans="1:256" s="164" customFormat="1" ht="22.5" customHeight="1">
      <c r="A53" s="172" t="s">
        <v>182</v>
      </c>
      <c r="B53" s="173">
        <v>0</v>
      </c>
      <c r="C53" s="171"/>
      <c r="IP53" s="88"/>
      <c r="IQ53" s="88"/>
      <c r="IR53" s="88"/>
      <c r="IS53" s="88"/>
      <c r="IT53" s="88"/>
      <c r="IU53" s="88"/>
      <c r="IV53" s="88"/>
    </row>
    <row r="54" spans="1:256" s="164" customFormat="1" ht="22.5" customHeight="1">
      <c r="A54" s="172" t="s">
        <v>183</v>
      </c>
      <c r="B54" s="173">
        <v>20000</v>
      </c>
      <c r="C54" s="171"/>
      <c r="IP54" s="88"/>
      <c r="IQ54" s="88"/>
      <c r="IR54" s="88"/>
      <c r="IS54" s="88"/>
      <c r="IT54" s="88"/>
      <c r="IU54" s="88"/>
      <c r="IV54" s="88"/>
    </row>
    <row r="55" spans="1:3" ht="22.5" customHeight="1">
      <c r="A55" s="172" t="s">
        <v>185</v>
      </c>
      <c r="B55" s="173">
        <f>+B56+B58</f>
        <v>414487</v>
      </c>
      <c r="C55" s="171"/>
    </row>
    <row r="56" spans="1:256" s="164" customFormat="1" ht="22.5" customHeight="1">
      <c r="A56" s="172" t="s">
        <v>179</v>
      </c>
      <c r="B56" s="173">
        <f>+B44+B50</f>
        <v>251652</v>
      </c>
      <c r="C56" s="171"/>
      <c r="IP56" s="88"/>
      <c r="IQ56" s="88"/>
      <c r="IR56" s="88"/>
      <c r="IS56" s="88"/>
      <c r="IT56" s="88"/>
      <c r="IU56" s="88"/>
      <c r="IV56" s="88"/>
    </row>
    <row r="57" spans="1:256" s="164" customFormat="1" ht="22.5" customHeight="1">
      <c r="A57" s="172" t="s">
        <v>180</v>
      </c>
      <c r="B57" s="173">
        <f>+B45+B51</f>
        <v>2955</v>
      </c>
      <c r="C57" s="171"/>
      <c r="IP57" s="88"/>
      <c r="IQ57" s="88"/>
      <c r="IR57" s="88"/>
      <c r="IS57" s="88"/>
      <c r="IT57" s="88"/>
      <c r="IU57" s="88"/>
      <c r="IV57" s="88"/>
    </row>
    <row r="58" spans="1:256" s="164" customFormat="1" ht="22.5" customHeight="1">
      <c r="A58" s="172" t="s">
        <v>181</v>
      </c>
      <c r="B58" s="173">
        <f>+B46+B52</f>
        <v>162835</v>
      </c>
      <c r="C58" s="171"/>
      <c r="IP58" s="88"/>
      <c r="IQ58" s="88"/>
      <c r="IR58" s="88"/>
      <c r="IS58" s="88"/>
      <c r="IT58" s="88"/>
      <c r="IU58" s="88"/>
      <c r="IV58" s="88"/>
    </row>
    <row r="59" spans="1:256" s="164" customFormat="1" ht="22.5" customHeight="1">
      <c r="A59" s="172" t="s">
        <v>182</v>
      </c>
      <c r="B59" s="173">
        <f>+B47+B53</f>
        <v>50300</v>
      </c>
      <c r="C59" s="171"/>
      <c r="IP59" s="88"/>
      <c r="IQ59" s="88"/>
      <c r="IR59" s="88"/>
      <c r="IS59" s="88"/>
      <c r="IT59" s="88"/>
      <c r="IU59" s="88"/>
      <c r="IV59" s="88"/>
    </row>
    <row r="60" spans="1:256" s="164" customFormat="1" ht="22.5" customHeight="1">
      <c r="A60" s="172" t="s">
        <v>183</v>
      </c>
      <c r="B60" s="173">
        <f>+B54</f>
        <v>20000</v>
      </c>
      <c r="C60" s="171"/>
      <c r="IP60" s="88"/>
      <c r="IQ60" s="88"/>
      <c r="IR60" s="88"/>
      <c r="IS60" s="88"/>
      <c r="IT60" s="88"/>
      <c r="IU60" s="88"/>
      <c r="IV60" s="88"/>
    </row>
  </sheetData>
  <sheetProtection/>
  <mergeCells count="2">
    <mergeCell ref="A2:C2"/>
    <mergeCell ref="A3:B3"/>
  </mergeCells>
  <printOptions horizontalCentered="1"/>
  <pageMargins left="0.39" right="0.39" top="0.79" bottom="0.59" header="0" footer="0.39"/>
  <pageSetup firstPageNumber="0" useFirstPageNumber="1"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ytczj</dc:creator>
  <cp:keywords/>
  <dc:description/>
  <cp:lastModifiedBy>永泰县财政局</cp:lastModifiedBy>
  <cp:lastPrinted>2019-12-11T14:57:55Z</cp:lastPrinted>
  <dcterms:created xsi:type="dcterms:W3CDTF">2010-01-01T08:09:19Z</dcterms:created>
  <dcterms:modified xsi:type="dcterms:W3CDTF">2021-01-25T01:38:21Z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